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45" tabRatio="708" activeTab="0"/>
  </bookViews>
  <sheets>
    <sheet name="прил.14" sheetId="1" r:id="rId1"/>
  </sheets>
  <definedNames>
    <definedName name="_ftn1" localSheetId="0">'прил.14'!#REF!</definedName>
    <definedName name="_ftn2" localSheetId="0">'прил.14'!#REF!</definedName>
    <definedName name="_ftn3" localSheetId="0">'прил.14'!#REF!</definedName>
    <definedName name="_ftn4" localSheetId="0">'прил.14'!#REF!</definedName>
    <definedName name="_ftnref1" localSheetId="0">'прил.14'!#REF!</definedName>
    <definedName name="_ftnref4" localSheetId="0">'прил.14'!#REF!</definedName>
    <definedName name="_xlnm.Print_Titles" localSheetId="0">'прил.14'!$12:$12</definedName>
  </definedNames>
  <calcPr fullCalcOnLoad="1" fullPrecision="0"/>
</workbook>
</file>

<file path=xl/sharedStrings.xml><?xml version="1.0" encoding="utf-8"?>
<sst xmlns="http://schemas.openxmlformats.org/spreadsheetml/2006/main" count="6729" uniqueCount="2062">
  <si>
    <t>к закону Белгородской области</t>
  </si>
  <si>
    <t>Межбюджетные трансферты общего характера бюджетам бюджетной системы Российской Федерации</t>
  </si>
  <si>
    <t xml:space="preserve">Прочие межбюджетные трансферты общего характера </t>
  </si>
  <si>
    <t>02</t>
  </si>
  <si>
    <t>Массовый спорт</t>
  </si>
  <si>
    <t>Обеспечение деятельности финансовых, налоговых и таможенных органов и органов финансового (финансово-бюджетного) надзора</t>
  </si>
  <si>
    <t>Коммунальное хозяйство</t>
  </si>
  <si>
    <t>Благоустройство</t>
  </si>
  <si>
    <t>Другие вопросы в области национальной экономики</t>
  </si>
  <si>
    <t>Другие вопросы в области жилищно-коммунального хозяйства</t>
  </si>
  <si>
    <t>200</t>
  </si>
  <si>
    <t>Целевая статья</t>
  </si>
  <si>
    <t>Другие вопросы в области физической культуры и спорта</t>
  </si>
  <si>
    <t>Здравоохранение</t>
  </si>
  <si>
    <t>Национальная оборона</t>
  </si>
  <si>
    <t>Мобилизационная подготовка экономики</t>
  </si>
  <si>
    <t>Охрана объектов растительного и животного мира и среды их обитания</t>
  </si>
  <si>
    <t>Профессиональная подготовка, переподготовка и повышение квалификации</t>
  </si>
  <si>
    <t>600</t>
  </si>
  <si>
    <t>100</t>
  </si>
  <si>
    <t>Дорожное хозяйство (дорожные фонды)</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</si>
  <si>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</si>
  <si>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Транспорт                                                            </t>
  </si>
  <si>
    <t>Подраз-дел</t>
  </si>
  <si>
    <t>Другие вопросы в области здравоохранения</t>
  </si>
  <si>
    <t> 01</t>
  </si>
  <si>
    <t>02 </t>
  </si>
  <si>
    <t>Водное хозяйство</t>
  </si>
  <si>
    <t>01</t>
  </si>
  <si>
    <t>04</t>
  </si>
  <si>
    <t>09</t>
  </si>
  <si>
    <t>05</t>
  </si>
  <si>
    <t>12</t>
  </si>
  <si>
    <t>Другие вопросы в области социальной политики</t>
  </si>
  <si>
    <t>Межбюджетные трансферты</t>
  </si>
  <si>
    <t>Дотации на выравнивание бюджетной обеспеченности субъектов Российской Федерации и муниципальных образований</t>
  </si>
  <si>
    <t>Обслуживание  государственного и муниципального долга</t>
  </si>
  <si>
    <t>Обслуживание государственного внутреннего и муниципального долга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</si>
  <si>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</si>
  <si>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</si>
  <si>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</si>
  <si>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</si>
  <si>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Лесное хозяйство</t>
  </si>
  <si>
    <t>Сельское хозяйство и рыболовство</t>
  </si>
  <si>
    <t>Наименование показателя</t>
  </si>
  <si>
    <t>Раздел</t>
  </si>
  <si>
    <t>Общегосударственные вопросы</t>
  </si>
  <si>
    <t>Судебная система</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</si>
  <si>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</si>
  <si>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Обеспечение проведения выборов и референдумов</t>
  </si>
  <si>
    <t>Фундаментальные исследования</t>
  </si>
  <si>
    <t>Резервные фонды</t>
  </si>
  <si>
    <t>800</t>
  </si>
  <si>
    <t>Санаторно-оздоровительная помощь</t>
  </si>
  <si>
    <t>Вид расхода</t>
  </si>
  <si>
    <t>03 </t>
  </si>
  <si>
    <t>04 </t>
  </si>
  <si>
    <t> 05</t>
  </si>
  <si>
    <t> 02</t>
  </si>
  <si>
    <t> 03</t>
  </si>
  <si>
    <t>09 </t>
  </si>
  <si>
    <t>01 </t>
  </si>
  <si>
    <t>05 </t>
  </si>
  <si>
    <t>Функционирование высшего должностного лица субъекта Российской Федерации и муниципального образования</t>
  </si>
  <si>
    <t>500</t>
  </si>
  <si>
    <t>Охрана семьи и детства</t>
  </si>
  <si>
    <t>Заготовка, переработка, хранение и обеспечение безопасности донорской крови и ее компонентов</t>
  </si>
  <si>
    <t>Физическая культура и спорт</t>
  </si>
  <si>
    <t>Социальная политика</t>
  </si>
  <si>
    <t>Пенсионное обеспечение</t>
  </si>
  <si>
    <t>Социальное обслуживание населения</t>
  </si>
  <si>
    <t>Социальное обеспечение населения</t>
  </si>
  <si>
    <t>Другие вопросы в области средств массовой информации</t>
  </si>
  <si>
    <t>300</t>
  </si>
  <si>
    <t>Охрана окружающей среды</t>
  </si>
  <si>
    <t>Другие вопросы в области охраны окружающей среды</t>
  </si>
  <si>
    <t>Образование</t>
  </si>
  <si>
    <t>Общее образование</t>
  </si>
  <si>
    <t>Среднее профессиональное образование</t>
  </si>
  <si>
    <t xml:space="preserve">ВСЕГО </t>
  </si>
  <si>
    <t>Жилищно-коммунальное хозяйство</t>
  </si>
  <si>
    <t>Жилищное хозяйство</t>
  </si>
  <si>
    <t>Культура, кинематография</t>
  </si>
  <si>
    <t>Мобилизационная и вневойсковая подготовка</t>
  </si>
  <si>
    <t>Стационарная медицинская помощь</t>
  </si>
  <si>
    <t>Амбулаторная помощь</t>
  </si>
  <si>
    <t>Телевидение и радиовещание</t>
  </si>
  <si>
    <t>Периодическая печать и издательства</t>
  </si>
  <si>
    <t>Защита населения и территории от чрезвычайных ситуаций природного и техногенного характера, гражданская оборона</t>
  </si>
  <si>
    <t>Средства массовой информации</t>
  </si>
  <si>
    <t>Спорт высших достижений</t>
  </si>
  <si>
    <t>Дошкольное образование</t>
  </si>
  <si>
    <t>Прикладные научные исследования в области образования</t>
  </si>
  <si>
    <t xml:space="preserve">Культура </t>
  </si>
  <si>
    <t>Национальная безопасность и правоохранительная деятельность</t>
  </si>
  <si>
    <t>06 </t>
  </si>
  <si>
    <t>07 </t>
  </si>
  <si>
    <t>08 </t>
  </si>
  <si>
    <t>Другие общегосударственные вопросы</t>
  </si>
  <si>
    <t xml:space="preserve">Межбюджетные трансферты </t>
  </si>
  <si>
    <t>12 3 7375</t>
  </si>
  <si>
    <t>10</t>
  </si>
  <si>
    <t>07</t>
  </si>
  <si>
    <t>08</t>
  </si>
  <si>
    <t>Иные дотации</t>
  </si>
  <si>
    <t xml:space="preserve">14 </t>
  </si>
  <si>
    <t>99 9 7138</t>
  </si>
  <si>
    <t>Средства, передаваемые для  компенсации расходов, возникших в  результате решений, принятых органами власти другого уровня в   рамках непрограммного направления деятельности «Реализация функций органов власти Белгородской области»</t>
  </si>
  <si>
    <t>06</t>
  </si>
  <si>
    <t>03</t>
  </si>
  <si>
    <t xml:space="preserve">Другие вопросы в области культуры, кинематографии </t>
  </si>
  <si>
    <t>Другие вопросы в области образования</t>
  </si>
  <si>
    <t>11</t>
  </si>
  <si>
    <t>13</t>
  </si>
  <si>
    <t>14</t>
  </si>
  <si>
    <t>15 6 7133</t>
  </si>
  <si>
    <t>Органы внутренних дел</t>
  </si>
  <si>
    <t>(тыс. рублей)</t>
  </si>
  <si>
    <t>01 4 01</t>
  </si>
  <si>
    <t xml:space="preserve">01 4 </t>
  </si>
  <si>
    <t>10 1</t>
  </si>
  <si>
    <t>10 1 01</t>
  </si>
  <si>
    <t>10 1 01 20570</t>
  </si>
  <si>
    <t>10 1 02</t>
  </si>
  <si>
    <t>10 1 02 20580</t>
  </si>
  <si>
    <t>10 1 03</t>
  </si>
  <si>
    <t>10 1 03 40380</t>
  </si>
  <si>
    <t>10 1 04</t>
  </si>
  <si>
    <t>10 1 04 40390</t>
  </si>
  <si>
    <t>10 1 05</t>
  </si>
  <si>
    <t>10 1 05 72110</t>
  </si>
  <si>
    <t>10 1 05 72140</t>
  </si>
  <si>
    <t xml:space="preserve">10 3 </t>
  </si>
  <si>
    <t>10 3 01</t>
  </si>
  <si>
    <t>10 3 02</t>
  </si>
  <si>
    <t>10 3 02 29910</t>
  </si>
  <si>
    <t>10 3 04</t>
  </si>
  <si>
    <t>10 3 04 00590</t>
  </si>
  <si>
    <t>Содержание и ремонт автомобильных дорог общего пользования регионального значения (Иные бюджетные ассигнования)</t>
  </si>
  <si>
    <t>Строительство (реконструкция) автомобильных дорог общего пользования (Иные бюджетные ассигнования)</t>
  </si>
  <si>
    <t>Строительство (реконструкция) межмуниципальных автомобильных дорог, соединяющих населенные пункты, автомобильных дорог в районах массовой жилищной застройки (Капитальные вложения в объекты государственной (муниципальной) собственности)</t>
  </si>
  <si>
    <t>Субсидии на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(Межбюджетные трансферты)</t>
  </si>
  <si>
    <t>Подпрограмма «Обеспечение реализации государственной программы»</t>
  </si>
  <si>
    <t>Обеспечение функций органов власти Белгородской области, в том числе территориальных органов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</si>
  <si>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функций органов власти Белгородской области, в том числе территориальных органов (Иные бюджетные ассигнования)</t>
  </si>
  <si>
    <t>Мероприятия в части уплаты налога на имущество организаций в отношении автомобильных дорог общего пользования и сооружений, являющихся их  неотъемлемой частью (Иные бюджетные ассигнования)</t>
  </si>
  <si>
    <t>Обеспечение деятельности (оказание услуг) государственных учреждений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</si>
  <si>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государственных учреждений (организаций) (Иные бюджетные ассигнования)</t>
  </si>
  <si>
    <t>99 9</t>
  </si>
  <si>
    <t>Реализация функций органов власти Белгородской области</t>
  </si>
  <si>
    <t>Иные непрограммные мероприятия</t>
  </si>
  <si>
    <t>Субсидии на возмещение расходов по иным непрограммным мероприятиям (Иные бюджетные ассигнования)</t>
  </si>
  <si>
    <t>12 3</t>
  </si>
  <si>
    <t>12 3 01</t>
  </si>
  <si>
    <t>12 3 01 29990</t>
  </si>
  <si>
    <t>12 3 03 73760</t>
  </si>
  <si>
    <t xml:space="preserve">12 3 03 </t>
  </si>
  <si>
    <t>01 6 01 29990</t>
  </si>
  <si>
    <t>04 5 01 R0270</t>
  </si>
  <si>
    <t>13 1 01 20910</t>
  </si>
  <si>
    <t>Реализация мероприятий активной политики занятости населения   (Социальное обеспечение и иные выплаты населению)</t>
  </si>
  <si>
    <t>Реализация мероприятий активной политики занятости населения (Иные бюджетные ассигнования)</t>
  </si>
  <si>
    <t>13 1 02 20920</t>
  </si>
  <si>
    <t>Реализация мероприятий, направленных на повышение уровня занятости женщин, воспитывающих малолетних детей, детей-инвалидов, многодетных женщин  (Иные бюджетные ассигнования)</t>
  </si>
  <si>
    <t>13 1 05 00590</t>
  </si>
  <si>
    <t xml:space="preserve">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 </t>
  </si>
  <si>
    <t>Обеспечение деятельности (оказание услуг) государственных учреждений (организаций)  (Иные бюджетные ассигнования)</t>
  </si>
  <si>
    <t>13 2 01 00590</t>
  </si>
  <si>
    <t>13 2 01 29990</t>
  </si>
  <si>
    <t xml:space="preserve">01 </t>
  </si>
  <si>
    <t xml:space="preserve">01 6 </t>
  </si>
  <si>
    <t xml:space="preserve">01 6 01 </t>
  </si>
  <si>
    <t xml:space="preserve">04 1 </t>
  </si>
  <si>
    <t>04 5 01</t>
  </si>
  <si>
    <t xml:space="preserve">13 1 </t>
  </si>
  <si>
    <t xml:space="preserve">13 1 01 </t>
  </si>
  <si>
    <t xml:space="preserve">13 1 02 </t>
  </si>
  <si>
    <t xml:space="preserve">13 1 03 </t>
  </si>
  <si>
    <t xml:space="preserve">13 1 05 </t>
  </si>
  <si>
    <t xml:space="preserve">13 2 </t>
  </si>
  <si>
    <t xml:space="preserve">13 2 01 </t>
  </si>
  <si>
    <t>13 1</t>
  </si>
  <si>
    <t>13 1 04</t>
  </si>
  <si>
    <t>Субсидии на капитальный ремонт и ремонт автомобильных дорог общего пользования населенных пунктов (Межбюджетные трансферты)</t>
  </si>
  <si>
    <t>11 1</t>
  </si>
  <si>
    <t>11 1 01</t>
  </si>
  <si>
    <t>11 1 01 50330</t>
  </si>
  <si>
    <t>11 1 01 50340</t>
  </si>
  <si>
    <t>11 1 01 R0330</t>
  </si>
  <si>
    <t>11 1 01 R0340</t>
  </si>
  <si>
    <t>11 1 02</t>
  </si>
  <si>
    <t>11 1 02 50350</t>
  </si>
  <si>
    <t>11 1 02 R0350</t>
  </si>
  <si>
    <t>11 1 03</t>
  </si>
  <si>
    <t>11 1 03 50380</t>
  </si>
  <si>
    <t>11 1 03 50390</t>
  </si>
  <si>
    <t>11 1 03 R0380</t>
  </si>
  <si>
    <t>11 1 03 R0390</t>
  </si>
  <si>
    <t>11 1 04</t>
  </si>
  <si>
    <t>11 1 04 50400</t>
  </si>
  <si>
    <t>11 1 04 R0400</t>
  </si>
  <si>
    <t>11 1 05</t>
  </si>
  <si>
    <t>11 1 05 50410</t>
  </si>
  <si>
    <t>11 1 05 R0410</t>
  </si>
  <si>
    <t>11 1 06</t>
  </si>
  <si>
    <t>11 1 06 60090</t>
  </si>
  <si>
    <t>11 1 07</t>
  </si>
  <si>
    <t>11 1 07 29990</t>
  </si>
  <si>
    <t>11 1 08</t>
  </si>
  <si>
    <t>11 1 08 60620</t>
  </si>
  <si>
    <t>11 2</t>
  </si>
  <si>
    <t>11 2 01</t>
  </si>
  <si>
    <t>11 2 01 50460</t>
  </si>
  <si>
    <t>11 2 01 R0460</t>
  </si>
  <si>
    <t xml:space="preserve">11 2 02 </t>
  </si>
  <si>
    <t>11 2 02 50470</t>
  </si>
  <si>
    <t>11 2 02 50480</t>
  </si>
  <si>
    <t>11 2 02 R0470</t>
  </si>
  <si>
    <t>11 2 02 R0480</t>
  </si>
  <si>
    <t>11 2 03</t>
  </si>
  <si>
    <t>11 2 03 50490</t>
  </si>
  <si>
    <t>11 2 03 R0490</t>
  </si>
  <si>
    <t>11 2 04</t>
  </si>
  <si>
    <t>11 2 04 60470</t>
  </si>
  <si>
    <t>11 2 05</t>
  </si>
  <si>
    <t>11 2 05 29940</t>
  </si>
  <si>
    <t>11 2 06</t>
  </si>
  <si>
    <t>11 2 06 00590</t>
  </si>
  <si>
    <t>11 2 07</t>
  </si>
  <si>
    <t>11 2 07 29950</t>
  </si>
  <si>
    <t>11 3</t>
  </si>
  <si>
    <t>11 3 01</t>
  </si>
  <si>
    <t>11 3 01 50200</t>
  </si>
  <si>
    <t>11 3 01 R0520</t>
  </si>
  <si>
    <t>11 4</t>
  </si>
  <si>
    <t>11 4 01</t>
  </si>
  <si>
    <t>11 4 01 50530</t>
  </si>
  <si>
    <t>11 4 01 R0530</t>
  </si>
  <si>
    <t>11 4 02</t>
  </si>
  <si>
    <t>11 4 02 50540</t>
  </si>
  <si>
    <t>11 4 02 R0540</t>
  </si>
  <si>
    <t>11 4 03</t>
  </si>
  <si>
    <t>Возмещение части процентной ставки по долгосрочным, среднесрочным и краткосрочным кредитам, взятым малыми формами хозяйствования (межбюджетные трансферты)</t>
  </si>
  <si>
    <t>11 4 03 50550</t>
  </si>
  <si>
    <t>11 4 03 R0550</t>
  </si>
  <si>
    <t>11 4 04</t>
  </si>
  <si>
    <t>11 4 04 50560</t>
  </si>
  <si>
    <t>11 4 04 R0560</t>
  </si>
  <si>
    <t>11 4 05</t>
  </si>
  <si>
    <t>11 4 05 54380</t>
  </si>
  <si>
    <t>11 4 05 R4380</t>
  </si>
  <si>
    <t>11 5</t>
  </si>
  <si>
    <t>11 5 01</t>
  </si>
  <si>
    <t>11 5 01 60290</t>
  </si>
  <si>
    <t>11 5 02</t>
  </si>
  <si>
    <t>11 5 02 00590</t>
  </si>
  <si>
    <t>11 5 03</t>
  </si>
  <si>
    <t>11 6</t>
  </si>
  <si>
    <t>11 6 03</t>
  </si>
  <si>
    <t>11 6 03 53910</t>
  </si>
  <si>
    <t>11 7</t>
  </si>
  <si>
    <t>11 7 02</t>
  </si>
  <si>
    <t>11 8</t>
  </si>
  <si>
    <t>11 8 01</t>
  </si>
  <si>
    <t>11 8 01 50760</t>
  </si>
  <si>
    <t>11 8 01 R0760</t>
  </si>
  <si>
    <t>11 8 02</t>
  </si>
  <si>
    <t>11 8 02 73710</t>
  </si>
  <si>
    <t xml:space="preserve">11 8 03 </t>
  </si>
  <si>
    <t>11 8 03 40370</t>
  </si>
  <si>
    <t>11 9</t>
  </si>
  <si>
    <t>11 9 01</t>
  </si>
  <si>
    <t>11 9 01 54390</t>
  </si>
  <si>
    <t>11 9 01 54400</t>
  </si>
  <si>
    <t>11 9 01 R4390</t>
  </si>
  <si>
    <t>11 9 01 R4400</t>
  </si>
  <si>
    <t>11 9 02</t>
  </si>
  <si>
    <t>11 9 02 54410</t>
  </si>
  <si>
    <t>11 9 02 R4410</t>
  </si>
  <si>
    <t>11 Б</t>
  </si>
  <si>
    <t>11 Б 01</t>
  </si>
  <si>
    <t>11 Б 01 54420</t>
  </si>
  <si>
    <t>11 Б 01 R0430</t>
  </si>
  <si>
    <t>11 Б 01 R4420</t>
  </si>
  <si>
    <t>11 Б 02</t>
  </si>
  <si>
    <t>11 Б 02 54430</t>
  </si>
  <si>
    <t>11 Б 02 54440</t>
  </si>
  <si>
    <t>11 Б 02 R4430</t>
  </si>
  <si>
    <t>11 Б 02 R4440</t>
  </si>
  <si>
    <t>11 Б 03</t>
  </si>
  <si>
    <t>11 Б 03 60120</t>
  </si>
  <si>
    <t>11 Г</t>
  </si>
  <si>
    <t>11 Г 01</t>
  </si>
  <si>
    <t>11 Г 01 50310</t>
  </si>
  <si>
    <t>11 Г 01 R0310</t>
  </si>
  <si>
    <t>11 Г 02</t>
  </si>
  <si>
    <t>11 Г 02 50420</t>
  </si>
  <si>
    <t>11 Г 02 R0420</t>
  </si>
  <si>
    <t>11 Г 03</t>
  </si>
  <si>
    <t>11 Г 03 54470</t>
  </si>
  <si>
    <t>11 Г 03 R4470</t>
  </si>
  <si>
    <t>11 Г 04</t>
  </si>
  <si>
    <t>11 Г 06 54480</t>
  </si>
  <si>
    <t>11 Г 04 54490</t>
  </si>
  <si>
    <t>11 Г 06  R4480</t>
  </si>
  <si>
    <t>11 Г 04 R4490</t>
  </si>
  <si>
    <t>11 Г 05</t>
  </si>
  <si>
    <t>11 Г 05 29999</t>
  </si>
  <si>
    <t>11 Г 05 54460</t>
  </si>
  <si>
    <t>11 Г 05 R4460</t>
  </si>
  <si>
    <t>11 Г 06</t>
  </si>
  <si>
    <t>11 Г 06 50500</t>
  </si>
  <si>
    <t>11 Г 06 R0500</t>
  </si>
  <si>
    <t xml:space="preserve">Подпрограмма «Любительское рыболовство и охрана водных биоресурсов»  </t>
  </si>
  <si>
    <t>12 5</t>
  </si>
  <si>
    <t>12 5 01</t>
  </si>
  <si>
    <t>12 5 01 59100</t>
  </si>
  <si>
    <t>12 5 02</t>
  </si>
  <si>
    <t>12 5 02 29990</t>
  </si>
  <si>
    <t>11 7 01</t>
  </si>
  <si>
    <t>11 7 01 50180</t>
  </si>
  <si>
    <t>11 7 01 R0180</t>
  </si>
  <si>
    <t>12 4</t>
  </si>
  <si>
    <t>12 4 05</t>
  </si>
  <si>
    <t>12 4 05 59200</t>
  </si>
  <si>
    <t xml:space="preserve">11 7 01 </t>
  </si>
  <si>
    <t xml:space="preserve">11 7 </t>
  </si>
  <si>
    <t>15</t>
  </si>
  <si>
    <t>15 5</t>
  </si>
  <si>
    <t>15 5 01</t>
  </si>
  <si>
    <t>15 5 01 00590</t>
  </si>
  <si>
    <t>15 5 01 29990</t>
  </si>
  <si>
    <t>Мероприятия  (Предоставление субсидий бюджетным, автономным учреждениям и иным некоммерческим организациям)</t>
  </si>
  <si>
    <t>15 5 02</t>
  </si>
  <si>
    <t>15 5 02 21020</t>
  </si>
  <si>
    <t>Обеспечение деятельности (оказание услуг) подведомственных учреждений (организаций) (Предоставление субсидий бюджетным, автономным учреждениям и иным некоммерческим организациям)</t>
  </si>
  <si>
    <t>Поддержка некоммерческих организаций (Предоставление субсидий бюджетным, автономным учреждениям и иным некоммерческим организациям)</t>
  </si>
  <si>
    <t>Подпрограмма «Улучшение инвестиционного климата и стимулирование инновационной деятельности»</t>
  </si>
  <si>
    <t>08 1</t>
  </si>
  <si>
    <t>08 1 02</t>
  </si>
  <si>
    <t>Поддержка фундаментальных научных исследований (Иные бюджетные ассигнования)</t>
  </si>
  <si>
    <t>08 1 02 60340</t>
  </si>
  <si>
    <t>Подпрограмма «Укрепление единства российской нации и этнокультурное развитие народов России»</t>
  </si>
  <si>
    <t>07 3</t>
  </si>
  <si>
    <t>Основное мероприятие «Мероприятия в рамках подпрограммы «Укрепление единства российской нации и этнокультурное развитие народов России»</t>
  </si>
  <si>
    <t>07 3 01</t>
  </si>
  <si>
    <t>07 3 01 R2360</t>
  </si>
  <si>
    <t>08 1 01</t>
  </si>
  <si>
    <t>08 1 01 60330</t>
  </si>
  <si>
    <t>08 3</t>
  </si>
  <si>
    <t>08 3 01</t>
  </si>
  <si>
    <t>08 3 01 21020</t>
  </si>
  <si>
    <t>08 3 02</t>
  </si>
  <si>
    <t>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t>
  </si>
  <si>
    <t>08 3 02 00590</t>
  </si>
  <si>
    <t>08 3 04</t>
  </si>
  <si>
    <t>Государственная поддержка малого и среднего предпринимательства, включая крестьянские (фермерские) хозяйства  (Предоставление субсидий бюджетным, автономным учреждениям и иным некоммерческим организациям)</t>
  </si>
  <si>
    <t>08 3 04 50640</t>
  </si>
  <si>
    <t>08 3 04 R0640</t>
  </si>
  <si>
    <t>08 4</t>
  </si>
  <si>
    <t>08 4 01</t>
  </si>
  <si>
    <t>Создание и продвижение туристского продукта Белгородской области (Предоставление субсидий бюджетным, автономным учреждениям и иным некоммерческим организациям)</t>
  </si>
  <si>
    <t>08 4 01 60370</t>
  </si>
  <si>
    <t>08 4 02</t>
  </si>
  <si>
    <t>Реализация мероприятий по развитию внутреннего и въездного туризма (Предоставление субсидий бюджетным, автономным учреждениям и иным некоммерческим организациям)</t>
  </si>
  <si>
    <t>08 4 02 51100</t>
  </si>
  <si>
    <t>Реализация мероприятий по развитию внутреннего и въездного туризма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</si>
  <si>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08 4 02 R1100</t>
  </si>
  <si>
    <t>08 4 03</t>
  </si>
  <si>
    <t>Государственная поддержка малого и среднего предпринимательства, включая крестьянские (фермерские) хозяйства (Предоставление субсидий бюджетным, автономным учреждениям и иным некоммерческим организациям)</t>
  </si>
  <si>
    <t>08 4 03 50640</t>
  </si>
  <si>
    <t>08 4 03 R0640</t>
  </si>
  <si>
    <t>09 1</t>
  </si>
  <si>
    <t>09 1 14</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</si>
  <si>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 (Межбюджетные трансферты)</t>
  </si>
  <si>
    <t>09 1 14 09502</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</si>
  <si>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 (Бюджетные инвестиции)</t>
  </si>
  <si>
    <t>Обеспечение мероприятий по  переселению граждан из аварийного жилищного фонда за счет средств областного бюджета (Межбюджетные трансферты)</t>
  </si>
  <si>
    <t>09 1 14 09602</t>
  </si>
  <si>
    <t>Обеспечение мероприятий по  переселению граждан из аварийного жилищного фонда за счет средств областного бюджета (Бюджетные инвестиции)</t>
  </si>
  <si>
    <t>Реализация мероприятий в области  коммунального хозяйства в рамках непрограммного направления деятельности «Реализация функций органов власти Белгородской области» (Иные бюджетные ассигнования)</t>
  </si>
  <si>
    <t>99 9 00 60450</t>
  </si>
  <si>
    <t xml:space="preserve">99 9 </t>
  </si>
  <si>
    <t>Иные непрограммные расходы</t>
  </si>
  <si>
    <t xml:space="preserve">09 </t>
  </si>
  <si>
    <t>09 2</t>
  </si>
  <si>
    <t>09 2 02</t>
  </si>
  <si>
    <t>Субсидии  на организацию наружного освещения населенных пунктов Белгородской области (Межбюджетные трансферты)</t>
  </si>
  <si>
    <t>09 2 02 71340</t>
  </si>
  <si>
    <t>09 2 03</t>
  </si>
  <si>
    <t>09 2 03 71350</t>
  </si>
  <si>
    <t>09 2 04</t>
  </si>
  <si>
    <t>Организация и проведение областных конкурсов по благоустройству муниципальных образований области  (Иные бюджетные ассигнования)</t>
  </si>
  <si>
    <t>09 2 04 60320</t>
  </si>
  <si>
    <t>04 1 01</t>
  </si>
  <si>
    <t>Оплата жилищно-коммунальных услуг отдельным категориям граждан  (Межбюджетные трансферты)</t>
  </si>
  <si>
    <t>04 1 01 52500</t>
  </si>
  <si>
    <t>Субвенции на выплату ежемесячных денежных компенсаций расходов по оплате жилищно-коммунальных услуг ветеранам труда (Межбюджетные трансферты)</t>
  </si>
  <si>
    <t>04 1 01 72510</t>
  </si>
  <si>
    <t>Субвенции на выплату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 (Межбюджетные трансферты)</t>
  </si>
  <si>
    <t>04 1 01 72520</t>
  </si>
  <si>
    <t>Субвенции на выплату ежемесячных денежных компенсаций расходов по оплате жилищно-коммунальных услуг  многодетным семьям (Межбюджетные трансферты)</t>
  </si>
  <si>
    <t>04 1 01 72530</t>
  </si>
  <si>
    <t>Субвенции на выплату ежемесячных денежных компенсаций расходов по оплате жилищно-коммунальных услуг  иным категориям граждан (Межбюджетные трансферты)</t>
  </si>
  <si>
    <t>04 1 01 72540</t>
  </si>
  <si>
    <t>Субвенции  на предоставление гражданам  адресных субсидий на оплату  жилого помещения и коммунальных услуг (Межбюджетные трансферты)</t>
  </si>
  <si>
    <t>04 1 01 71510</t>
  </si>
  <si>
    <t xml:space="preserve">11 </t>
  </si>
  <si>
    <t xml:space="preserve">04 3 </t>
  </si>
  <si>
    <t>04 3 02 71370</t>
  </si>
  <si>
    <t>12 2</t>
  </si>
  <si>
    <t>12 2 01</t>
  </si>
  <si>
    <t>12 2 01 51280</t>
  </si>
  <si>
    <t>12 2 02</t>
  </si>
  <si>
    <t>12 2 02 R0160</t>
  </si>
  <si>
    <t>Обеспечение функций  органов власти Белгородской области,  в том числе территориальных органов в рамках (Иные бюджетные ассигнования)</t>
  </si>
  <si>
    <t>Осуществление отдельных полномочий в области лесных отношений (Предоставление субсидий бюджетным, автономным учреждениям и иным некоммерческим организациям)</t>
  </si>
  <si>
    <t xml:space="preserve">12 1 </t>
  </si>
  <si>
    <t>12 1 01</t>
  </si>
  <si>
    <t>12 1 02</t>
  </si>
  <si>
    <t>12 1 02 00590</t>
  </si>
  <si>
    <t>12 1 03 51290</t>
  </si>
  <si>
    <t>12 1 03</t>
  </si>
  <si>
    <t>12 1 04 51310</t>
  </si>
  <si>
    <t>12 1 04 R1310</t>
  </si>
  <si>
    <t>12 1 04</t>
  </si>
  <si>
    <t xml:space="preserve">10 2 </t>
  </si>
  <si>
    <t>10 2 01</t>
  </si>
  <si>
    <t>10 2 01 73810</t>
  </si>
  <si>
    <t>Подпрограмма «Совершенствование и развитие транспортной системы»</t>
  </si>
  <si>
    <t>Субвенции  на организацию транспортного обслуживания населения в пригородном межмуниципальном сообщении (Межбюджетные отношения)</t>
  </si>
  <si>
    <t>Компенсация потерь в доходах организациям железнодорожного транспорта, осуществляющим перевозки по льготным тарифам на проезд учащихся и воспитанников общеобразовательных организаций, студентов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 Белгородской области (Иные бюджетные ассигнования)</t>
  </si>
  <si>
    <t>Государственная поддержка региональных авиаперевозок воздушным транспортом (Иные бюджетные ассигнования)</t>
  </si>
  <si>
    <t>10 2 02</t>
  </si>
  <si>
    <t>10 2 02 60420</t>
  </si>
  <si>
    <t>10 2 02 60430</t>
  </si>
  <si>
    <t>10 2 03</t>
  </si>
  <si>
    <t>10 2 03 60440</t>
  </si>
  <si>
    <t xml:space="preserve">10 3 03 </t>
  </si>
  <si>
    <t xml:space="preserve">Подпрограмма «Обеспечение реализации государственной программы» </t>
  </si>
  <si>
    <t>10 3 03 00590</t>
  </si>
  <si>
    <t>99 9 00 60460</t>
  </si>
  <si>
    <t>04 1 02</t>
  </si>
  <si>
    <t>Дополнительные социальные гарантии молодому поколению Белгородской области (Предоставление субсидий бюджетным, автономным учреждениям и иным некоммерческим организациям)</t>
  </si>
  <si>
    <t xml:space="preserve">Субвенция на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 (Межбюджетные трансферты)  </t>
  </si>
  <si>
    <t>04 1 02 22980</t>
  </si>
  <si>
    <t>04 1 02 73820</t>
  </si>
  <si>
    <t>04 2</t>
  </si>
  <si>
    <t>04 2 03</t>
  </si>
  <si>
    <t>04 2 03 00590</t>
  </si>
  <si>
    <t>99 9 00 60510</t>
  </si>
  <si>
    <t>09 3</t>
  </si>
  <si>
    <t>Основное мероприятие «Обеспечение деятельности (оказание услуг) государственных учреждений (организаций)»</t>
  </si>
  <si>
    <t>09 3 03</t>
  </si>
  <si>
    <t>09 3 03 00590</t>
  </si>
  <si>
    <t>Основное мероприятие «Инженерное обустройство микрорайонов массовой застройки индивидуального жилищного строительства»</t>
  </si>
  <si>
    <t>09 1 09</t>
  </si>
  <si>
    <t>Инженерное обустройство микрорайонов массовой застройки индивидуального жилищного строительства в Белгородской области, в том числе земельных участков, выданных многодетным семьям (Капитальные вложения в объекты государственной (муниципальной) собственности)</t>
  </si>
  <si>
    <t>09 1 09 43780</t>
  </si>
  <si>
    <t>Основное мероприятие «Реализация мероприятий по обеспечению населения чистой питьевой водой»</t>
  </si>
  <si>
    <t>09 2 05</t>
  </si>
  <si>
    <t>Субсидии на реализацию мероприятий по обеспечению населения чистой питьевой водой (Межбюджетные трансферты)</t>
  </si>
  <si>
    <t>09 2 05 71090</t>
  </si>
  <si>
    <t xml:space="preserve">Государственная программа Белгородской области «Развитие сельского хозяйства и рыбоводства в Белгородской области на 2014-2020 годы» </t>
  </si>
  <si>
    <t>02 1</t>
  </si>
  <si>
    <t>02 1 04</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</si>
  <si>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(Капитальные вложения в объекты государственной (муниципальной) собственности)</t>
  </si>
  <si>
    <t>02 1 04 40370</t>
  </si>
  <si>
    <t>02 1 04 71120</t>
  </si>
  <si>
    <t>02 2</t>
  </si>
  <si>
    <t>02 2 06</t>
  </si>
  <si>
    <t>02 2 06 40370</t>
  </si>
  <si>
    <t>02 2 06 71120</t>
  </si>
  <si>
    <t>03 3</t>
  </si>
  <si>
    <t>03 3 08</t>
  </si>
  <si>
    <t>Капитальный ремонт объектов государственной  собственности Белгородской области  (Предоставление субсидий бюджетным, автономным учреждениям и иным некоммерческим организациям)</t>
  </si>
  <si>
    <t>03 3 08 22110</t>
  </si>
  <si>
    <t>03 5</t>
  </si>
  <si>
    <t>03 5 05</t>
  </si>
  <si>
    <t>03 5 05 R2300</t>
  </si>
  <si>
    <t>Основное мероприятие «Обеспечение жильем ветеранов Великой Отечественной войны»</t>
  </si>
  <si>
    <t>09 1 04</t>
  </si>
  <si>
    <t>09 1 04 51340</t>
  </si>
  <si>
    <t>Основное мероприятие «Обеспечение жильем ветеранов, инвалидов и семей, имеющих детей-инвалидов»</t>
  </si>
  <si>
    <t>09 1 05</t>
  </si>
  <si>
    <t>09 1 05 51350</t>
  </si>
  <si>
    <t>Основное мероприятие «Обеспечение жильем молодых семей»</t>
  </si>
  <si>
    <t>09 1 06</t>
  </si>
  <si>
    <t>09 1 06 50200</t>
  </si>
  <si>
    <t>09 1 06 R0200</t>
  </si>
  <si>
    <t>Основное мероприятие «Обеспечение жильем граждан, уволенных с военной службы (службы), и приравненных к ним лиц»</t>
  </si>
  <si>
    <t>09 1 15</t>
  </si>
  <si>
    <t>Обеспечение жильем граждан, уволенных с военной службы (службы), и приравненных к ним лиц (Социальное обеспечение и иные выплаты населению)</t>
  </si>
  <si>
    <t>09 1 15 54850</t>
  </si>
  <si>
    <t>Основное мероприятие «Обеспечение жильем детей-сирот, детей, оставшихся без попечения родителей, и лиц из их числа»</t>
  </si>
  <si>
    <t>09 1 07</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</si>
  <si>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(Межбюджетные трансферты)</t>
  </si>
  <si>
    <t>09 1 07 50820</t>
  </si>
  <si>
    <t>09 1 07 R0820</t>
  </si>
  <si>
    <t>04 2 02</t>
  </si>
  <si>
    <t>Капитальный ремонт объектов государственной собственности Белгородской области (Предоставление субсидий бюджетным, автономным учреждениям и иным некоммерческим организациям)</t>
  </si>
  <si>
    <t>04 2 02 22110</t>
  </si>
  <si>
    <t>06 1</t>
  </si>
  <si>
    <t>06 1 02</t>
  </si>
  <si>
    <t>Основное мероприятие «Поддержка создания и распространения телерадиопрограмм и электронных средств массовых информаций»</t>
  </si>
  <si>
    <t>07 1</t>
  </si>
  <si>
    <t>07 1 01</t>
  </si>
  <si>
    <t>07 1 01 00590</t>
  </si>
  <si>
    <t>07 1 02</t>
  </si>
  <si>
    <t>07 1 02 21020</t>
  </si>
  <si>
    <t xml:space="preserve">Основное мероприятие «Поддержка печатных средств массовой информации» </t>
  </si>
  <si>
    <t>Процентные платежи по  государственному  долгу Белгородской области в   рамках непрограммного направления деятельности «Реализация функций органов власти Белгородской области» (Обслуживание  государственного (муниципального) долга)</t>
  </si>
  <si>
    <t>99 9 00 27880</t>
  </si>
  <si>
    <t>99 9 00 20370</t>
  </si>
  <si>
    <t xml:space="preserve">99 </t>
  </si>
  <si>
    <t>01 5</t>
  </si>
  <si>
    <t>01 5 01</t>
  </si>
  <si>
    <t>01 5 02</t>
  </si>
  <si>
    <t>01 5 02 29990</t>
  </si>
  <si>
    <t>Основное мероприятие «Финансовое обеспечение деятельности аппаратов мировых судей области»</t>
  </si>
  <si>
    <t>Обеспечение функций  органов власти Белгородской области, в том числе территориальных органов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</si>
  <si>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функций  органов власти Белгородской области, в том числе территориальных органов (Закупка товаров, работ, и услуг для государственных (муниципальных нужд)</t>
  </si>
  <si>
    <t>Обеспечение функций  органов власти Белгородской области, в том числе территориальных органов (Иные бюджетные ассигнования)</t>
  </si>
  <si>
    <t>Основное мероприятие «Реализация мероприятий в области деятельности аппаратов мировых судей области»</t>
  </si>
  <si>
    <t>Мероприятия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</si>
  <si>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t>
  </si>
  <si>
    <t>99 9 00 51200</t>
  </si>
  <si>
    <t>99 9 00 51180</t>
  </si>
  <si>
    <t>Осуществление первичного воинского учета на территориях, где отсутствуют военные комиссариаты  в рамках непрограммного направления деятельности «Реализация функций органов власти Белгородской области» (Межбюджетные трансферты)</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</si>
  <si>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непрограммного направления деятельности «Реализация функций органов власти Белгородской области» (Межбюджетные трансферты)</t>
  </si>
  <si>
    <t>99 9 00 20330</t>
  </si>
  <si>
    <t>Государственная программа Белгородской области  «Обеспечение безопасности жизнедеятельности населения и территорий Белгородской области на 2014-2020 годы»</t>
  </si>
  <si>
    <t>Основное мероприятие «Субвенции на реализацию Соглашения между Министерством внутренних дел Российской Федерации и Правительством Белгородской области»</t>
  </si>
  <si>
    <t>Основное мероприятие «Обеспечение технической готовности подразделений противопожарной и спасательной служб»</t>
  </si>
  <si>
    <t>Обеспечение деятельности (оказание услуг) государственных учреждений (организаций)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</si>
  <si>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Основное мероприятие «Обеспечение защиты и безопасности населения»</t>
  </si>
  <si>
    <t>Основное мероприятие «Мобилизационная подготовка населения области»</t>
  </si>
  <si>
    <t>Основное мероприятие «Формирование комплексной многоуровневой системы обеспечения общественной безопасности»</t>
  </si>
  <si>
    <t xml:space="preserve">01 3 </t>
  </si>
  <si>
    <t>01 3 01</t>
  </si>
  <si>
    <t>01 3 01 00590</t>
  </si>
  <si>
    <t>01 3 02</t>
  </si>
  <si>
    <t>01 3 02 R0980</t>
  </si>
  <si>
    <t>01 3 03</t>
  </si>
  <si>
    <t>01 3 03 20340</t>
  </si>
  <si>
    <t xml:space="preserve">01 7 </t>
  </si>
  <si>
    <t>01 7 01</t>
  </si>
  <si>
    <t>01 7 01 20350</t>
  </si>
  <si>
    <t>99 9 00 20340</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</si>
  <si>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(Капитальные вложение в объекты государственной (муниципальной) собственности)</t>
  </si>
  <si>
    <t>Основное мероприятие «Реализация мероприятий противопожарной службы области»</t>
  </si>
  <si>
    <t>01 3 01 21710</t>
  </si>
  <si>
    <t>01 3 01 22110</t>
  </si>
  <si>
    <t>01 3 01 40370</t>
  </si>
  <si>
    <t>01 3 04</t>
  </si>
  <si>
    <t>01 3 04 20850</t>
  </si>
  <si>
    <t>Основное мероприятие «Реализация государственной поддержки уголовно-исполнительной системы»</t>
  </si>
  <si>
    <t>01 2</t>
  </si>
  <si>
    <t>01 2 01</t>
  </si>
  <si>
    <t>01 2 01 20880</t>
  </si>
  <si>
    <t>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t>
  </si>
  <si>
    <t xml:space="preserve">02 5 </t>
  </si>
  <si>
    <t>02 5 02</t>
  </si>
  <si>
    <t>02 5 02 00590</t>
  </si>
  <si>
    <t>04 1</t>
  </si>
  <si>
    <t>04 1 02 12610</t>
  </si>
  <si>
    <t>Выплата региональной доплаты к пенсии (Социальное обеспечение и иные выплаты населению)</t>
  </si>
  <si>
    <t>Обеспечение деятельности (оказание услуг) государственных учреждений (организаций)   (Социальное обеспечение и иные выплаты населению)</t>
  </si>
  <si>
    <t>Субвенции для осуществления полномочий по обеспечению права граждан на социальное обслуживание  (Межбюджетные трансферты)</t>
  </si>
  <si>
    <t>04 2 01</t>
  </si>
  <si>
    <t>04 2 01 00590</t>
  </si>
  <si>
    <t>04 2 01 71590</t>
  </si>
  <si>
    <t>04 1 02 12110</t>
  </si>
  <si>
    <t>04 1 02 12120</t>
  </si>
  <si>
    <t>04 1 02 12140</t>
  </si>
  <si>
    <t>04 1 02 12410</t>
  </si>
  <si>
    <t>04 1 02 12420</t>
  </si>
  <si>
    <t>04 1 02 12430</t>
  </si>
  <si>
    <t>Протезно-ортопедическая помощь гражданам, не имеющим группу инвалидности (Социальное обеспечение и иные выплаты населению)</t>
  </si>
  <si>
    <t>Иные мероприятия (Социальное обеспечение и иные выплаты населению)</t>
  </si>
  <si>
    <t>Оплата ежемесячных денежных выплат труженикам тыла (Социальное обеспечение и иные выплаты населению)</t>
  </si>
  <si>
    <t>Оплата ежемесячных денежных выплат  реабилитированным лицам (Социальное обеспечение и иные выплаты населению)</t>
  </si>
  <si>
    <t>04 1 02 29990</t>
  </si>
  <si>
    <t>04 1 02 51370</t>
  </si>
  <si>
    <t>04 1 02 52200</t>
  </si>
  <si>
    <t>04 1 02 52400</t>
  </si>
  <si>
    <t>04 1 02 52800</t>
  </si>
  <si>
    <t>04 1 02 72310</t>
  </si>
  <si>
    <t>04 1 02 72360</t>
  </si>
  <si>
    <t>04 1 02 72370</t>
  </si>
  <si>
    <t>04 1 02 72380</t>
  </si>
  <si>
    <t>04 1 02 72410</t>
  </si>
  <si>
    <t>04 1 02 72420</t>
  </si>
  <si>
    <t>04 1 02 72430</t>
  </si>
  <si>
    <t>04 1 02 72440</t>
  </si>
  <si>
    <t>04 1 02 72450</t>
  </si>
  <si>
    <t>04 1 02 72620</t>
  </si>
  <si>
    <t>Мероприятия (Закупка товаров, работ и услуг для обеспечения государственных (муниципальных) нужд)</t>
  </si>
  <si>
    <t>Мероприятия  (Социальное обеспечение и иные выплаты населению)</t>
  </si>
  <si>
    <t>Субвенции на выплату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(Межбюджетные трансферты)</t>
  </si>
  <si>
    <t>Субвенции на  выплату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(Межбюджетные трансферты)</t>
  </si>
  <si>
    <t>Субвенции на оплату ежемесячных денежных выплат труженикам тыла (Межбюджетные трансферты)</t>
  </si>
  <si>
    <t>Субвенции на оплату ежемесячных денежных выплат  реабилитированным лицам (Межбюджетные трансферты)</t>
  </si>
  <si>
    <t>Субвенции на оплату ежемесячных денежных выплат лицам, признанным пострадавшими от политических репрессий (Межбюджетные трансферты)</t>
  </si>
  <si>
    <t>Субвенции на оплату ежемесячных денежных выплат  лицам, родившимся в период с 22 июня 1923 года по 3 сентября 1945 года (Дети войны) (Межбюджетные трансферты)</t>
  </si>
  <si>
    <t>Субвенции на предоставление материальной и иной помощи для погребения (Межбюджетные трансферты)</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</si>
  <si>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(Межбюджетные трансферты)</t>
  </si>
  <si>
    <t>04 1 03</t>
  </si>
  <si>
    <t>04 1 03 71980</t>
  </si>
  <si>
    <t>04 1 03 71990</t>
  </si>
  <si>
    <t>04 1 03 72 090</t>
  </si>
  <si>
    <t>04 1 03 72 350</t>
  </si>
  <si>
    <t>Субвенции на социальную поддержку Героев Социалистического Труда и полных кавалеров ордена Трудовой Славы (Межбюджетные трансферты)</t>
  </si>
  <si>
    <t xml:space="preserve">Субвенции на социальную поддержку Героев Советского Союза, Героев Российской Федерации и полных кавалеров ордена Славы (Межбюджетные трансферты) </t>
  </si>
  <si>
    <t>04 3 01</t>
  </si>
  <si>
    <t>04 3 01 53830</t>
  </si>
  <si>
    <t>04 3 01 53840</t>
  </si>
  <si>
    <t>04 3 01 53850</t>
  </si>
  <si>
    <t>04 3 01 72850</t>
  </si>
  <si>
    <t>04 3 01 72880</t>
  </si>
  <si>
    <t xml:space="preserve">Субвенции на осуществление полномочий субъекта Российской Федерации на осуществление мер соцзащиты многодетных семей (Межбюджетные трансферты)  </t>
  </si>
  <si>
    <t>04 5</t>
  </si>
  <si>
    <t>04 3</t>
  </si>
  <si>
    <t>04 3 01 R0840</t>
  </si>
  <si>
    <t>04 3 01 52700</t>
  </si>
  <si>
    <t>04 3 01 73000</t>
  </si>
  <si>
    <t>04 3 01 74000</t>
  </si>
  <si>
    <t>04 3 02</t>
  </si>
  <si>
    <t>04 3 02 52600</t>
  </si>
  <si>
    <t>04 3 02 72860</t>
  </si>
  <si>
    <t>04 3 02 72870</t>
  </si>
  <si>
    <t>04 3 04</t>
  </si>
  <si>
    <t>04 3 04 59400</t>
  </si>
  <si>
    <t>Субвенции на осуществление дополнительных мер  социальной защиты семей, родивших третьего и последующих детей по предоставлению материнского (семейного) капитала (Межбюджетные трансферты)</t>
  </si>
  <si>
    <t>Субвенция на осуществление полномочий субъекта Российской Федерации на осуществление мер по социальной защите граждан, являющихся усыновителями (Межбюджетные трансферты)</t>
  </si>
  <si>
    <t>Субвенции на содержание ребенка в семье опекуна и приемной семье, а также вознаграждение, причитающееся приемному родителю (Межбюджетные трансферты)</t>
  </si>
  <si>
    <t>Выплата единовременного пособия при всех формах устройства детей, лишенных родительского попечения, в семью (Межбюджетные трансферты)</t>
  </si>
  <si>
    <t>04 4</t>
  </si>
  <si>
    <t>04 4 01</t>
  </si>
  <si>
    <t>04 4 01 R0850</t>
  </si>
  <si>
    <t>Субвенции на социальную поддержку вдов  Героев Социалистического Труда и полных кавалеров ордена Трудовой Славы (Межбюджетные трансферты)</t>
  </si>
  <si>
    <t>04 5 01 29990</t>
  </si>
  <si>
    <t xml:space="preserve">Подпрограмма «Развитие библиотечного дела» </t>
  </si>
  <si>
    <t>05 1</t>
  </si>
  <si>
    <t>05 1 01</t>
  </si>
  <si>
    <t>Обеспечение деятельности (оказание услуг) государственных учреждений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</si>
  <si>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05 1 01 00590</t>
  </si>
  <si>
    <t>Основное мероприятие «Комплектование книжных фондов библиотек»</t>
  </si>
  <si>
    <t>05 1 02</t>
  </si>
  <si>
    <t>05 1 02 21440</t>
  </si>
  <si>
    <t>Комплектование книжных фондов библиотек  (Предоставление субсидий бюджетным, автономным учреждениям и иным некоммерческим организациям)</t>
  </si>
  <si>
    <t>Комплектование книжных фондов библиотек муниципальных образований и государственных библиотек городов Москвы и Санкт-Петербурга (Межбюджетные трансферты)</t>
  </si>
  <si>
    <t>05 1 02 51440</t>
  </si>
  <si>
    <t>Основное мероприятие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</si>
  <si>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05 1 03</t>
  </si>
  <si>
    <t>05 1 03 51460</t>
  </si>
  <si>
    <t>Основное мероприятие «Организация и проведение общественно значимых мероприятий, направленных на создание единого библиотечно-информационного и культурного пространства области»</t>
  </si>
  <si>
    <t>05 1 04</t>
  </si>
  <si>
    <t>05 1 04 29990</t>
  </si>
  <si>
    <t>Мероприятия (Предоставление субсидий бюджетным, автономным учреждениям и иным некоммерческим организациям)</t>
  </si>
  <si>
    <t>05 1 05</t>
  </si>
  <si>
    <t>05 1 05 R0140</t>
  </si>
  <si>
    <t>Подпрограмма «Развитие музейного дела»</t>
  </si>
  <si>
    <t>05 2</t>
  </si>
  <si>
    <t>05 2 01</t>
  </si>
  <si>
    <t>05 2 01 00590</t>
  </si>
  <si>
    <t>Основное мероприятие «Организация и проведение общественно значимых мероприятий, направленных на популяризацию музейного дела»</t>
  </si>
  <si>
    <t>05 2 02</t>
  </si>
  <si>
    <t>05 2 02 29990</t>
  </si>
  <si>
    <t>05 2 03</t>
  </si>
  <si>
    <t>05 2 03 R0140</t>
  </si>
  <si>
    <t>Подпрограмма «Развитие профессионального искусства»</t>
  </si>
  <si>
    <t>05 5</t>
  </si>
  <si>
    <t>05 5 01</t>
  </si>
  <si>
    <t>05 5 01 00590</t>
  </si>
  <si>
    <t>Основное мероприятие «Организация и проведение общественно значимых мероприятий и творческих проектов, направленных на популяризацию профессионального искусства»</t>
  </si>
  <si>
    <t>05 5 02</t>
  </si>
  <si>
    <t>05 5 02 29990</t>
  </si>
  <si>
    <t>05 5 03</t>
  </si>
  <si>
    <t>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(Предоставление субсидий бюджетным, автономным учреждениям и иным некоммерческим организациям)</t>
  </si>
  <si>
    <t>05 5 03 23940</t>
  </si>
  <si>
    <t>Подпрограмма «Государственная политика в сфере культуры»</t>
  </si>
  <si>
    <t>05 6</t>
  </si>
  <si>
    <t>Основное мероприятие «Гранты»</t>
  </si>
  <si>
    <t>05 6 02</t>
  </si>
  <si>
    <t>Гранты (Социальное обеспечение и иные выплаты населению)</t>
  </si>
  <si>
    <t>05 6 02 20850</t>
  </si>
  <si>
    <t>Основное мероприятие «Премии и иные поощрения»</t>
  </si>
  <si>
    <t>05 6 03</t>
  </si>
  <si>
    <t>Премии и иные поощрения (Социальное обеспечение и иные выплаты населению)</t>
  </si>
  <si>
    <t>05 6 03 20860</t>
  </si>
  <si>
    <t>Подпрограмма «Культурно-досуговая деятельность и народное творчество»</t>
  </si>
  <si>
    <t>05 3</t>
  </si>
  <si>
    <t>05 3 01</t>
  </si>
  <si>
    <t>05 3 01 00590</t>
  </si>
  <si>
    <t>Основное мероприятие «Организация и проведение общественно значимых мероприятий и мероприятий, направленных на популяризацию традиционной культуры Белгородчины»</t>
  </si>
  <si>
    <t>05 3 02</t>
  </si>
  <si>
    <t>05 3 02 29990</t>
  </si>
  <si>
    <t>Основное мероприятие «Поддержка и развитие народных художественных ремесел»</t>
  </si>
  <si>
    <t>05 3 03</t>
  </si>
  <si>
    <t>Поддержка и развитие народных художественных ремесел (Предоставление субсидий бюджетным, автономным учреждениям и иным некоммерческим организациям)</t>
  </si>
  <si>
    <t>05 3 03 24620</t>
  </si>
  <si>
    <t>Подпрограмма «Государственная охрана, сохранение и популяризация объектов культурного наследия (памятников истории и культуры)»</t>
  </si>
  <si>
    <t>05 4</t>
  </si>
  <si>
    <t>Основное мероприятие «Государственная охрана объектов культурного наследия Белгородской области»</t>
  </si>
  <si>
    <t>05 4 02</t>
  </si>
  <si>
    <t>05 4 02 21240</t>
  </si>
  <si>
    <t>05 6 01</t>
  </si>
  <si>
    <t>05 6 01 00590</t>
  </si>
  <si>
    <t>Субсидии на софинансирование капитальных вложений (строительства, реконструкции) в объекты муниципальной собственности (Межбюджетные трансферты)</t>
  </si>
  <si>
    <t>01 6</t>
  </si>
  <si>
    <t>01 6 01</t>
  </si>
  <si>
    <t>06 1 01</t>
  </si>
  <si>
    <t>06 1 01 29990</t>
  </si>
  <si>
    <t>06 1 01 51270</t>
  </si>
  <si>
    <t>06 1 01 R1270</t>
  </si>
  <si>
    <t>06 2</t>
  </si>
  <si>
    <t>06 2 02</t>
  </si>
  <si>
    <t>06 2 02 00590</t>
  </si>
  <si>
    <t>06 2 01</t>
  </si>
  <si>
    <t>06 2 01 29990</t>
  </si>
  <si>
    <t>06 2 01 50810</t>
  </si>
  <si>
    <t>06 2 01 R0810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</si>
  <si>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 (Межбюджетные трансферты)</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</si>
  <si>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  (Предоставление субсидий бюджетным, автономным учреждениям и иным некоммерческим организациям)</t>
  </si>
  <si>
    <t xml:space="preserve">Субвенции на выплату  ежемесячных пособий лицам, привлекавшимся органами местной власти к разминированию территорий и объектов в период 1943-1950 годов (Межбюджетные трансферты) </t>
  </si>
  <si>
    <t>01 1</t>
  </si>
  <si>
    <t>01 1 02</t>
  </si>
  <si>
    <t>01 1 02 20320</t>
  </si>
  <si>
    <t>03 3 01</t>
  </si>
  <si>
    <t>03 3 01 R4020</t>
  </si>
  <si>
    <t xml:space="preserve"> </t>
  </si>
  <si>
    <t>03 3 02</t>
  </si>
  <si>
    <t>03 3 02 20140</t>
  </si>
  <si>
    <t>03 3 03</t>
  </si>
  <si>
    <t>Мероприятия, направленные на обследование населения с целью выявления туберкулеза, лечения больных туберкулезом, профилактические мероприятия  (Закупка товаров, работ и услуг для обеспечения государственных (муниципальных) нужд)</t>
  </si>
  <si>
    <t>03 3 03 20180</t>
  </si>
  <si>
    <t>03 3 04</t>
  </si>
  <si>
    <t>Мероприятия по профилактике, выявлению, мониторингу лечения и лечению лиц, инфицированных вирусами иммунодефицита человека и гепатитов B и C (Закупка товаров, работ и услуг для обеспечения государственных (муниципальных) нужд)</t>
  </si>
  <si>
    <t>03 3 04 R7190</t>
  </si>
  <si>
    <t>03 3 04 53820</t>
  </si>
  <si>
    <t xml:space="preserve">03 5 01 </t>
  </si>
  <si>
    <t>Закупки оборудования (включая медицинское) и расходных материалов для неонатального и аудиологического скрининга (Предоставление субсидий бюджетным, автономным учреждениям и иным некоммерческим организациям)</t>
  </si>
  <si>
    <t>03 5 01 20730</t>
  </si>
  <si>
    <t>03 5 02</t>
  </si>
  <si>
    <t>Мероприятия по пренатальной (дородовой) диагностике (Предоставление субсидий бюджетным, автономным учреждениям и иным некоммерческим организациям)</t>
  </si>
  <si>
    <t>03 5 02 20790</t>
  </si>
  <si>
    <t>03 5 03</t>
  </si>
  <si>
    <t>Закупки лекарственных препаратов и изделий медицинского назначения (Предоставление субсидий бюджетным, автономным учреждениям и иным некоммерческим организациям)</t>
  </si>
  <si>
    <t>03 5 03 20870</t>
  </si>
  <si>
    <t>03 5 04</t>
  </si>
  <si>
    <t>03 5 04 00590</t>
  </si>
  <si>
    <t>03 7</t>
  </si>
  <si>
    <t>03 7 01</t>
  </si>
  <si>
    <t>03 7 01 20870</t>
  </si>
  <si>
    <t>03 8</t>
  </si>
  <si>
    <t>03 8 04</t>
  </si>
  <si>
    <t>Ежемесячная денежная выплата по оплате жилых помещений, отопления и освещения медицинским и фармацевтическим работникам областных государственных учреждений здравоохранения (Социальное обеспечение и иные выплаты населению)</t>
  </si>
  <si>
    <t>03 8 04 19990</t>
  </si>
  <si>
    <t>03 Г</t>
  </si>
  <si>
    <t>03 Г 01</t>
  </si>
  <si>
    <t>Обеспечение деятельности (оказание услуг) государственных учреждений (организаций)</t>
  </si>
  <si>
    <t>03Г 01 00590</t>
  </si>
  <si>
    <t>Обеспечение деятельности (оказание услуг) государственных учреждений (организаций) (Закупка товаров, работ и услуг для обеспечения государственных (муниципальных) нужд)</t>
  </si>
  <si>
    <t>03 9</t>
  </si>
  <si>
    <t>03 9 01</t>
  </si>
  <si>
    <t>Централизованная закупка лекарственных препаратов и изделий медицинского назначения  (Закупка товаров, работ и услуг для обеспечения государственных (муниципальных) нужд)</t>
  </si>
  <si>
    <t>03 9 01 20060</t>
  </si>
  <si>
    <t>03 9 02</t>
  </si>
  <si>
    <t>03 9 02 20160</t>
  </si>
  <si>
    <t>03 9 03</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</si>
  <si>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</si>
  <si>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03 9 03 51330</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</si>
  <si>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(Закупка товаров, работ и услуг для обеспечения государственных (муниципальных) нужд)</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</si>
  <si>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(Социальное обеспечение и иные выплаты населению)</t>
  </si>
  <si>
    <t>03 9 03 51610</t>
  </si>
  <si>
    <t>03 9 04</t>
  </si>
  <si>
    <t>03 9 04 54600</t>
  </si>
  <si>
    <t xml:space="preserve">03 Г </t>
  </si>
  <si>
    <t>03 Г 01 00590</t>
  </si>
  <si>
    <t>Скорая медицинская помощь</t>
  </si>
  <si>
    <t xml:space="preserve">03 Г 01 </t>
  </si>
  <si>
    <t xml:space="preserve">03 8 </t>
  </si>
  <si>
    <t xml:space="preserve">03 </t>
  </si>
  <si>
    <t>03 3 05</t>
  </si>
  <si>
    <t>Денежная выплата донорам за сдачу крови и ее компонентов (Социальное обеспечение и иные выплаты населению)</t>
  </si>
  <si>
    <t>03 3 05 14980</t>
  </si>
  <si>
    <t>03 3 06</t>
  </si>
  <si>
    <t xml:space="preserve">Мероприятия по развитию службы крови </t>
  </si>
  <si>
    <t>03 3 06 50750</t>
  </si>
  <si>
    <t>Обеспечение деятельности (оказание услуг) государственных учреждений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</si>
  <si>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Реализация мероприятий по раннему выявлению потребителей наркотиков  (Предоставление субсидий бюджетным, автономным учреждениям и иным некоммерческим организациям) </t>
  </si>
  <si>
    <t>03 1</t>
  </si>
  <si>
    <t xml:space="preserve">03 1 01 </t>
  </si>
  <si>
    <t>Мероприятия, направленные на формирование здорового образа жизни у населения Белгородской области, включая сокращение потребления алкоголя и табака (Закупка товаров, работ и услуг для обеспечения государственных (муниципальных) нужд)</t>
  </si>
  <si>
    <t>03 1 01 20150</t>
  </si>
  <si>
    <t>03 3  04</t>
  </si>
  <si>
    <t>Мероприятия по профилактике, выявлению, мониторингу лечения и лечению лиц, инфицированных вирусами иммунодефицита человека и гепатитов B и C (Предоставление субсидий бюджетным, автономным учреждениям и иным некоммерческим организациям)</t>
  </si>
  <si>
    <t>03 3 04 50720</t>
  </si>
  <si>
    <t>03 3 04 51790</t>
  </si>
  <si>
    <t>03 8 01</t>
  </si>
  <si>
    <t>Повышение квалификации и профессиональная подготовка и переподготовка кадров (Закупка товаров, работ и услуг для обеспечения государственных (муниципальных) нужд)</t>
  </si>
  <si>
    <t>03 8 01 21010</t>
  </si>
  <si>
    <t>03 8 02</t>
  </si>
  <si>
    <t>Финансовое обеспечение единовременного денежного поощрения лучших врачей (Иные бюджетные ассигнования)</t>
  </si>
  <si>
    <t>03 8 02 14960</t>
  </si>
  <si>
    <t>03 8 03</t>
  </si>
  <si>
    <t>03 8 03 R1360</t>
  </si>
  <si>
    <t>03 8 03 51360</t>
  </si>
  <si>
    <t xml:space="preserve"> 03 Г 02</t>
  </si>
  <si>
    <t>Финансовое обеспечение обязательного медицинского страхования неработающего населения (Межбюджетные трансферты)</t>
  </si>
  <si>
    <t>03 Г 02 70930</t>
  </si>
  <si>
    <t>03 Г 03</t>
  </si>
  <si>
    <t>Субвенции на осуществление отдельных государственных полномочий в сфере здравоохранения</t>
  </si>
  <si>
    <t>03 Г 03 71070</t>
  </si>
  <si>
    <t>03 Г 04</t>
  </si>
  <si>
    <t>03 Г 04 20880</t>
  </si>
  <si>
    <t>03 Д</t>
  </si>
  <si>
    <t>03 Д 03</t>
  </si>
  <si>
    <t>Премии и иные поощрения (Иные бюджетные ассигнования)</t>
  </si>
  <si>
    <t>03 Д 03 20860</t>
  </si>
  <si>
    <t>03 Д 04</t>
  </si>
  <si>
    <t>Мероприятия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</si>
  <si>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Д 04 29990</t>
  </si>
  <si>
    <t>Мероприятия (Иные бюджетные ассигнования)</t>
  </si>
  <si>
    <t>02 1 01</t>
  </si>
  <si>
    <t>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(Межбюджетные трансферты)</t>
  </si>
  <si>
    <t>02 1 01 73020</t>
  </si>
  <si>
    <t>02 1 02</t>
  </si>
  <si>
    <t>Субсидии  на поддержку альтернативных форм предоставления дошкольного образования (Межбюджетные трансферты)</t>
  </si>
  <si>
    <t>02 1 02 73010</t>
  </si>
  <si>
    <t>Обеспечение деятельности (оказание услуг) государственных учреждений (организаций)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</si>
  <si>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государственных учреждений (организаций) Белгородской области (Иные бюджетные ассигнования)</t>
  </si>
  <si>
    <t>Выплата денежного вознаграждения за выполнение функций классного руководителя педагогическим работникам государственных образовательных учреждений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</si>
  <si>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реализацию государственного стандарта общего образования (Межбюджетные трансферты)</t>
  </si>
  <si>
    <t>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 (Межбюджетные трансферты)</t>
  </si>
  <si>
    <t>Пособия и компенсация детям-сиротам и детям, оставшимся без попечения родителей  (Социальное обеспечение и иные выплаты населению)</t>
  </si>
  <si>
    <t>02 2 01</t>
  </si>
  <si>
    <t>02 2 01 00590</t>
  </si>
  <si>
    <t>02 2 01 21020</t>
  </si>
  <si>
    <t>02 2 01 23060</t>
  </si>
  <si>
    <t>02 2 01 73040</t>
  </si>
  <si>
    <t>02 2 01 73060</t>
  </si>
  <si>
    <t>02 2 02</t>
  </si>
  <si>
    <t>02 2 02 12210</t>
  </si>
  <si>
    <t>02 2 03</t>
  </si>
  <si>
    <t>02 2 03 R4980</t>
  </si>
  <si>
    <t>02 2 04</t>
  </si>
  <si>
    <t>02 2 04 R0880</t>
  </si>
  <si>
    <t>02 2 05</t>
  </si>
  <si>
    <t>02 2 05 29990</t>
  </si>
  <si>
    <t>02 3</t>
  </si>
  <si>
    <t>02 3 01</t>
  </si>
  <si>
    <t>02 3 01 00590</t>
  </si>
  <si>
    <t>02 3 02</t>
  </si>
  <si>
    <t>02 3 02 29990</t>
  </si>
  <si>
    <t>02 5</t>
  </si>
  <si>
    <t>02 5 03</t>
  </si>
  <si>
    <t>02 5 03 21010</t>
  </si>
  <si>
    <t>15 02</t>
  </si>
  <si>
    <t>15 2 01</t>
  </si>
  <si>
    <t>15 2 01 00590</t>
  </si>
  <si>
    <t>Основное мероприятие «Обеспечение деятельности (оказание услуг) государственных учреждений (организаций) Белгородской области</t>
  </si>
  <si>
    <t>Пособия и компенсации детям-сиротам и детям, оставшимся без попечения родителей (Социальное обеспечение и иные выплаты населению)</t>
  </si>
  <si>
    <t>Меры социальной поддержки педагогическим работникам государственных образовательных учреждений (организаций), проживающим и работающим в сельских населённых пунктах, рабочих посёлках (посёлках городского типа) на территории Белгородской области (Социальное обеспечение и иные выплаты населению)</t>
  </si>
  <si>
    <t>Основное мероприятие «Обеспечение подготовки и участия спортивных сборных команд в международных, всероссийских и других спортивных соревнованиях, обеспечение организации и проведения комплексных спортивных мероприятий, чемпионатов и первенств по видам спорта»</t>
  </si>
  <si>
    <t>04 3 03</t>
  </si>
  <si>
    <t>04 3 03 00590</t>
  </si>
  <si>
    <t>04 3 03 12210</t>
  </si>
  <si>
    <t>04 3 03 12220</t>
  </si>
  <si>
    <t>04 3 03 21020</t>
  </si>
  <si>
    <t xml:space="preserve">06 2 01 </t>
  </si>
  <si>
    <t xml:space="preserve">07 </t>
  </si>
  <si>
    <t xml:space="preserve">07 3 01 </t>
  </si>
  <si>
    <t>07 3 01 29990</t>
  </si>
  <si>
    <t>Основное мероприятие «Социальная поддержка обучающихся»</t>
  </si>
  <si>
    <t>Основное мероприятие «Социальная поддержка педагогических работников»</t>
  </si>
  <si>
    <t>Меры социальной поддержки педагогических работников государственных  образовательных учреждений, расположенных в сельских населенных пунктах, рабочих поселках (поселках городского типа)  (Социальное обеспечение и иные выплаты населению)</t>
  </si>
  <si>
    <t>Основное мероприятие «Содействие развитию  профессионального  образования»</t>
  </si>
  <si>
    <t>15 2</t>
  </si>
  <si>
    <t>15 2 02</t>
  </si>
  <si>
    <t>15 2 02 12210</t>
  </si>
  <si>
    <t>15 2 02 12230</t>
  </si>
  <si>
    <t>15 2 03</t>
  </si>
  <si>
    <t>15 2 03 12220</t>
  </si>
  <si>
    <t>15 2 04</t>
  </si>
  <si>
    <t>Основное мероприятие  «Кадровое обеспечение  государственной гражданской и муниципальной  службы»</t>
  </si>
  <si>
    <t>Подпрограмма «Развитие профессионального образования»</t>
  </si>
  <si>
    <t>Подпрограмма  «Подготовка управленческих кадров для организаций народного хозяйства»</t>
  </si>
  <si>
    <t xml:space="preserve">Основное мероприятие   «Подготовка управленческих кадров  для организаций  народного хозяйства Российской Федерации» </t>
  </si>
  <si>
    <t>02 5 03 00590</t>
  </si>
  <si>
    <t>15 1</t>
  </si>
  <si>
    <t>15 1 01</t>
  </si>
  <si>
    <t>15 1 01 21010</t>
  </si>
  <si>
    <t xml:space="preserve">15 2 </t>
  </si>
  <si>
    <t xml:space="preserve">15 4 </t>
  </si>
  <si>
    <t xml:space="preserve">15 4 01 </t>
  </si>
  <si>
    <t>15 4 01 R0660</t>
  </si>
  <si>
    <t xml:space="preserve">Подпрограмма «Противодействие коррупции» </t>
  </si>
  <si>
    <t xml:space="preserve">Основное мероприятие «Повышение квалификации, профессиональная подготовка и переподготовка кадров» </t>
  </si>
  <si>
    <t xml:space="preserve">15 7 </t>
  </si>
  <si>
    <t xml:space="preserve">15 7 01 </t>
  </si>
  <si>
    <t>15 7 01 21010</t>
  </si>
  <si>
    <t>Основное мероприятие «Проведение детской оздоровительной кампании»</t>
  </si>
  <si>
    <t>02 6</t>
  </si>
  <si>
    <t>02 6 01</t>
  </si>
  <si>
    <t>Субвенции на проведение оздоровительной компании детей (Иные межбюджетные трансферты)</t>
  </si>
  <si>
    <t>02 6 01 00590</t>
  </si>
  <si>
    <t>02 6 01 20650</t>
  </si>
  <si>
    <t>02 6 01 70650</t>
  </si>
  <si>
    <t>Основное мероприятие «Содействие развитию вузовской науки»</t>
  </si>
  <si>
    <t xml:space="preserve">15 </t>
  </si>
  <si>
    <t>15 03</t>
  </si>
  <si>
    <t xml:space="preserve">15 3 01 </t>
  </si>
  <si>
    <t>15 3 01 12230</t>
  </si>
  <si>
    <t>15 3 01 29990</t>
  </si>
  <si>
    <t>Основное мероприятие  «Осуществление  механизмов контроля качества образования»</t>
  </si>
  <si>
    <t>01 1 01</t>
  </si>
  <si>
    <t>01 1 01 20310</t>
  </si>
  <si>
    <t>02 4 01</t>
  </si>
  <si>
    <t>02 4 01 00590</t>
  </si>
  <si>
    <t xml:space="preserve">02 4 02 </t>
  </si>
  <si>
    <t>02 4 02 29990</t>
  </si>
  <si>
    <t>02 5 04</t>
  </si>
  <si>
    <t>02 5 04 12210</t>
  </si>
  <si>
    <t>Субвенции  на 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населённых пунктах, рабочих посёлках (посёлках городского типа) на территории Белгородской области  (Межбюджетные трансферты)</t>
  </si>
  <si>
    <t>Основное мероприятие «Реализация мероприятий в сфере образования»</t>
  </si>
  <si>
    <t>Обеспечение деятельности (оказание услуг)  государственных  учреждений (организаций)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</si>
  <si>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государственных  учреждений (организаций) Белгородской области (Иные межбюджетные ассигнования)</t>
  </si>
  <si>
    <t>02 5 05</t>
  </si>
  <si>
    <t>02 5 05 12220</t>
  </si>
  <si>
    <t>02 5 05 73220</t>
  </si>
  <si>
    <t>02 5 06</t>
  </si>
  <si>
    <t>02 5 06 29990</t>
  </si>
  <si>
    <t>02 5 07</t>
  </si>
  <si>
    <t>02 5 07 00590</t>
  </si>
  <si>
    <t>02 4</t>
  </si>
  <si>
    <t>Ежемесячная  адресная материальная поддержка студенческим семьям (матерям одиночкам), имеющим детей  (Социальное обеспечение и иные выплаты населению)</t>
  </si>
  <si>
    <t>04 1  02</t>
  </si>
  <si>
    <t>04 1 02 12130</t>
  </si>
  <si>
    <t xml:space="preserve">15 2 04 </t>
  </si>
  <si>
    <t xml:space="preserve">15 5 </t>
  </si>
  <si>
    <t>15 5  01</t>
  </si>
  <si>
    <t>Расходы на выплаты по оплате труда высшего должностного лица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</si>
  <si>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99 9 00 00210</t>
  </si>
  <si>
    <t>Расходы на выплаты по оплате труда председателя законодательного (представительного) органа государственной власти субъекта Российской Федерации и его заместителей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</si>
  <si>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депутатов (членов) законодательного (представительного) органа государственной власти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</si>
  <si>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функций органов власти Белгородской области, в том числе территориальных органов (Закупка товаров, работ и услуг для обеспечения государственных (муниципальных) нужд)</t>
  </si>
  <si>
    <t>99 9 00 00510</t>
  </si>
  <si>
    <t>99 9 00 00610</t>
  </si>
  <si>
    <t>99 9 00 90019</t>
  </si>
  <si>
    <t>Субвенции на осуществление полномочий по созданию и организации деятельности территориальных комиссий по делам несовершеннолетних и защите их прав (Межбюджетные трансферты)</t>
  </si>
  <si>
    <t>Расходы на выплаты по оплате труда заместителей высшего должностного лица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</si>
  <si>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программа Белгородской области «Развитие здравоохранения Белгородской области на 2014-2020 годы»</t>
  </si>
  <si>
    <t>Государственная программа Белгородской области «Развитие экономического потенциала и формирование благоприятного предпринимательского климата в Белгородской области на 2014-2020 годы»</t>
  </si>
  <si>
    <t>Подпрограмма «Развитие и государственная поддержка малого и среднего предпринимательства»</t>
  </si>
  <si>
    <t>Расходы на содержание Уполномоченного по защите прав предпринимателей в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</si>
  <si>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Уполномоченного по защите прав предпринимателей в Белгородской области (Закупка товаров, работ и услуг для обеспечения государственных (муниципальных) нужд)</t>
  </si>
  <si>
    <t>Государственная программа Белгородской области «Обеспечение доступным и комфортным жильем и коммунальными услугами жителей Белгородской области на 2014-2020 годы»</t>
  </si>
  <si>
    <t>Субвенции на осуществление контроля и надзора в области долевого строительства многоквартирных домов и (или) иных объектов недвижимости (Межбюджетные трансферты)</t>
  </si>
  <si>
    <t>Государственная программа Белгородской области «Развитие сельского хозяйства и рыбоводства в Белгородской области на 2014-2020 годы»</t>
  </si>
  <si>
    <t>Субвенции на организацию предоставления мер по поддержке сельскохозяйственного производства (Межбюджетные трансферты)</t>
  </si>
  <si>
    <t>Государственная программа Белгородской области «Развитие кадровой политики Белгородской области на 2014-2020 годы»</t>
  </si>
  <si>
    <t>Расходы на содержание Уполномоченного по правам человека в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</si>
  <si>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Уполномоченного по правам человека в Белгородской области (Закупка товаров, работ и услуг для обеспечения государственных (муниципальных) нужд)</t>
  </si>
  <si>
    <t>01 6 02</t>
  </si>
  <si>
    <t>01 6 02 71220</t>
  </si>
  <si>
    <t>02 5 02 90019</t>
  </si>
  <si>
    <t>02 5 07 00310</t>
  </si>
  <si>
    <t>03 Д 01</t>
  </si>
  <si>
    <t>03 Д 01 90019</t>
  </si>
  <si>
    <t>03 Д 06</t>
  </si>
  <si>
    <t>03 Д 06 00310</t>
  </si>
  <si>
    <t>08 3 03</t>
  </si>
  <si>
    <t>08 3 03 00910</t>
  </si>
  <si>
    <t>08 06</t>
  </si>
  <si>
    <t>08 06 01</t>
  </si>
  <si>
    <t>08 06 01 90019</t>
  </si>
  <si>
    <t>08 6 02</t>
  </si>
  <si>
    <t>08 6 02 00310</t>
  </si>
  <si>
    <t>09 3 01</t>
  </si>
  <si>
    <t>09 3 01 90019</t>
  </si>
  <si>
    <t>09 3 02</t>
  </si>
  <si>
    <t>09 3 02 71280</t>
  </si>
  <si>
    <t>09 3 04</t>
  </si>
  <si>
    <t>09 3 04 00310</t>
  </si>
  <si>
    <t>11 6 01</t>
  </si>
  <si>
    <t>11 6 01 90019</t>
  </si>
  <si>
    <t>11 6 02</t>
  </si>
  <si>
    <t>11 6 02 71290</t>
  </si>
  <si>
    <t>11 6 04</t>
  </si>
  <si>
    <t>11 6 04 00310</t>
  </si>
  <si>
    <t>15 6</t>
  </si>
  <si>
    <t>15 6 01</t>
  </si>
  <si>
    <t>15 6 01 90019</t>
  </si>
  <si>
    <t>15 6 02</t>
  </si>
  <si>
    <t>15 6 02 00590</t>
  </si>
  <si>
    <t>15 6 03</t>
  </si>
  <si>
    <t>15 6 03 00310</t>
  </si>
  <si>
    <t>99 9 00 00590</t>
  </si>
  <si>
    <t>99 9 00 00410</t>
  </si>
  <si>
    <t>99 9 00 00310</t>
  </si>
  <si>
    <t>Расходы на выплаты по оплате труда председателя Контрольно-счетной палаты субъекта Российской Федерации и его заместителя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</si>
  <si>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99 9 00 00810</t>
  </si>
  <si>
    <t>Расходы на выплаты по оплате труда членов избирательной комиссии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</si>
  <si>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99  9</t>
  </si>
  <si>
    <t>99 9 00 00710</t>
  </si>
  <si>
    <t>Подпрограмма «Обеспечение защиты и реализации прав граждан и организации в сфере государственной регистрации актов гражданского состояния»</t>
  </si>
  <si>
    <t>Субвенции  на государственную  регистрацию актов гражданского состояния (Межбюджетные трансферты)</t>
  </si>
  <si>
    <t>03 И</t>
  </si>
  <si>
    <t>03 И 01</t>
  </si>
  <si>
    <t>03 И 01 59300</t>
  </si>
  <si>
    <t>03 И 02</t>
  </si>
  <si>
    <t>03 И 02 90019</t>
  </si>
  <si>
    <t>03 И 03</t>
  </si>
  <si>
    <t>03 И 03  29990</t>
  </si>
  <si>
    <t>Субвенции на осуществление полномочий в области охраны труда (Межбюджетные трансферты)</t>
  </si>
  <si>
    <t>13 2 02</t>
  </si>
  <si>
    <t>13 2 02 71210</t>
  </si>
  <si>
    <t>13 3</t>
  </si>
  <si>
    <t>13 3 01</t>
  </si>
  <si>
    <t>13 3 01 90019</t>
  </si>
  <si>
    <t>Государственная программа Белгородской области «Развитие информационного общества в Белгородской области на 2014-2020 годы»</t>
  </si>
  <si>
    <t>Подпрограмма «Развитие информационного общества»</t>
  </si>
  <si>
    <t>Обеспечение предоставления государственных и муниципальных услуг с использованием современных информационных и телекоммуникационных технологий (Закупка товаров, работ и услуг для обеспечения государственных (муниципальных) нужд)</t>
  </si>
  <si>
    <t>Развитие и модернизация информационно-коммуникационной инфраструктуры связи (Закупка товаров, работ и услуг для обеспечения государственных (муниципальных) нужд)</t>
  </si>
  <si>
    <t>Модернизация и развитие программного и технического комплекса корпоративной сети Администрации Губернатора и Правительства области (Закупка товаров, работ и услуг для обеспечения государственных (муниципальных) нужд)</t>
  </si>
  <si>
    <t>Модернизация, развитие и сопровождение Региональной информационно-аналитической системы (Закупка товаров, работ и услуг для обеспечения государственных (муниципальных) нужд)</t>
  </si>
  <si>
    <t>Обеспечение информационной безопасности в информационном обществе (Закупка товаров, работ и услуг для обеспечения государственных (муниципальных) нужд)</t>
  </si>
  <si>
    <t>Подпрограмма «Повышение качества и доступности государственных и муниципальных услуг»</t>
  </si>
  <si>
    <t>Развитие сети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</si>
  <si>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14 1</t>
  </si>
  <si>
    <t>14 1 01</t>
  </si>
  <si>
    <t>14 1 01 25010</t>
  </si>
  <si>
    <t>14 1 02</t>
  </si>
  <si>
    <t>14 1 02 25020</t>
  </si>
  <si>
    <t>14 1 03</t>
  </si>
  <si>
    <t>14 1 03 25030</t>
  </si>
  <si>
    <t>14 1 04</t>
  </si>
  <si>
    <t>14 1 04 25040</t>
  </si>
  <si>
    <t>14 1 05</t>
  </si>
  <si>
    <t>14 1 05 25050</t>
  </si>
  <si>
    <t>14 1 06</t>
  </si>
  <si>
    <t>14 1 06 00590</t>
  </si>
  <si>
    <t>14 1 08</t>
  </si>
  <si>
    <t>14 1 08 25070</t>
  </si>
  <si>
    <t>14 1 09</t>
  </si>
  <si>
    <t>14 1 09 25080</t>
  </si>
  <si>
    <t>14 2</t>
  </si>
  <si>
    <t>14 2 01</t>
  </si>
  <si>
    <t>14 2 01 25060</t>
  </si>
  <si>
    <t>14 2 02</t>
  </si>
  <si>
    <t>14 2 02 00590</t>
  </si>
  <si>
    <t>12 4 04</t>
  </si>
  <si>
    <t>Государственная программа Белгородской области «Развитие водного и лесного хозяйства Белгородской области, охрана окружающей среды на 2014-2020 годы»</t>
  </si>
  <si>
    <t>Субвенции на осуществление отдельных государственных полномочий по рассмотрению дел об административных правонарушениях (Межбюджетные трансферты)</t>
  </si>
  <si>
    <t>12 6</t>
  </si>
  <si>
    <t>12 6 01</t>
  </si>
  <si>
    <t>12 6 01 90019</t>
  </si>
  <si>
    <t>12 6 02</t>
  </si>
  <si>
    <t>12 6 02 71310</t>
  </si>
  <si>
    <t>02 5 01</t>
  </si>
  <si>
    <t>02 5 01 59900</t>
  </si>
  <si>
    <t>15 1 02</t>
  </si>
  <si>
    <t>15 1 02 29990</t>
  </si>
  <si>
    <t>05 4 01</t>
  </si>
  <si>
    <t>05 4 01 59500</t>
  </si>
  <si>
    <t>05 6 01 90019</t>
  </si>
  <si>
    <t>03 Д 07</t>
  </si>
  <si>
    <t>03 Д 07 59800</t>
  </si>
  <si>
    <t>Субвенции на организацию предоставления отдельных мер социальной защиты населения (Межбюджетные трансферты)</t>
  </si>
  <si>
    <t>Субвенции на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(Межбюджетные трансферты)</t>
  </si>
  <si>
    <t>Субвенции на осуществление деятельности по опеке и попечительству в отношении совершеннолетних лиц (Межбюджетные трансферты)</t>
  </si>
  <si>
    <t>Субвенции на организацию предоставления ежемесячных денежных компенсаций расходов по оплате жилищно-коммунальных услуг (Межбюджетные трансферты)</t>
  </si>
  <si>
    <t>Субвенции на организацию предоставления социального пособия на погребение (Межбюджетные трансферты)</t>
  </si>
  <si>
    <t>Единовременная субсидия на приобретение жилой площади государственным гражданским служащим области (Социальное обеспечение и иные выплаты населению)</t>
  </si>
  <si>
    <t>04 6</t>
  </si>
  <si>
    <t>04 6 01</t>
  </si>
  <si>
    <t>04 6 01 90019</t>
  </si>
  <si>
    <t>04 6 02</t>
  </si>
  <si>
    <t>04 6 02 71230</t>
  </si>
  <si>
    <t>04 6 03</t>
  </si>
  <si>
    <t>04 6 03 71240</t>
  </si>
  <si>
    <t>04 6 04</t>
  </si>
  <si>
    <t>04 6 04 71250</t>
  </si>
  <si>
    <t>04 6 05</t>
  </si>
  <si>
    <t>04 6 05 71260</t>
  </si>
  <si>
    <t>04 6 06</t>
  </si>
  <si>
    <t>04 6 06 71270</t>
  </si>
  <si>
    <t>04 6 07</t>
  </si>
  <si>
    <t>04 6 07 25100</t>
  </si>
  <si>
    <t>06 3</t>
  </si>
  <si>
    <t>06 3 01</t>
  </si>
  <si>
    <t>06 3 01 90019</t>
  </si>
  <si>
    <t>07 2</t>
  </si>
  <si>
    <t>07 2 01</t>
  </si>
  <si>
    <t>07 2 01 29990</t>
  </si>
  <si>
    <t>Проведение Всероссийской сельскохозяйственной переписи в 2016 году (Межбюджетные трансферты)</t>
  </si>
  <si>
    <t>Субсидии на реализацию мероприятий по развитию мелиорации земель сельскохозяйственного (Межбюджетные трансферты)</t>
  </si>
  <si>
    <t>03 3 07</t>
  </si>
  <si>
    <t>03 3 07 20880</t>
  </si>
  <si>
    <t>Закупки оборудования (включая медицинское) (Предоставление субсидий бюджетным, автономным учреждениям и иным некоммерческим организациям)</t>
  </si>
  <si>
    <t>03 3 08 40370</t>
  </si>
  <si>
    <t>Субвенции бюджетам муниципальных образований  на осуществление  полномочий Белгородской области по расчету и предоставлению дотаций на выравнивание бюджетной обеспеченности поселений (Межбюджетные трансферты)</t>
  </si>
  <si>
    <t>99 9 00 70110</t>
  </si>
  <si>
    <t>Дотации на выравнивание бюджетной обеспеченности муниципальных районов (городских округов)  (Межбюджетные трансферты)</t>
  </si>
  <si>
    <t>99 9 00 70010</t>
  </si>
  <si>
    <t>10 1 05 72150</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</si>
  <si>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 (Межбюджетные трансферты)</t>
  </si>
  <si>
    <t>Субвенции на выплату пособий гражданам, имеющим детей (Межбюджетные трансферты)</t>
  </si>
  <si>
    <t>04 3 01 12850</t>
  </si>
  <si>
    <t>04 3 01 10840</t>
  </si>
  <si>
    <t>04 3 01 13000</t>
  </si>
  <si>
    <t>01 4 01 20360</t>
  </si>
  <si>
    <t>Резервный фонд Правительства Белгородской области (Иные бюджетные ассигнования)</t>
  </si>
  <si>
    <t>99 9 00 20550</t>
  </si>
  <si>
    <t>Основное мероприятие «Государственная поддержка (грант) комплексного развития региональных и муниципальных учреждений культуры»</t>
  </si>
  <si>
    <t>Обеспечение функций  органов власти Белгородской области,  в том числе территориальных органов в рамках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</si>
  <si>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полномочий в области лесных отношений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</si>
  <si>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Субсидии организациям железнодорожного транспорта на компенсацию потерь в доходах, возникающих в результате государственного регулирования уровня тарифов, при осуществлении транспортного обслуживания населения железнодорожным транспортом общего пользования (пригородной категории) на территории Белгородской области (Иные бюджетные ассигнования)</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</si>
  <si>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</si>
  <si>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Выплата денежного вознаграждения за выполнение функций классного руководителя педагогическим работникам государственных образовательных учреждений (организаций)  (Предоставление субсидий бюджетным, автономным учреждениям и иным некоммерческим организациям)</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</si>
  <si>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</si>
  <si>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Повышение квалификации, профессиональная подготовка и переподготовка кадров (Предоставление субсидий бюджетным, автономным учреждениям и иным некоммерческим организациям)</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</si>
  <si>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</si>
  <si>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</si>
  <si>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</si>
  <si>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Мероприятия по проведению оздоровительной кампании детей  (Предоставление субсидий бюджетным, автономным учреждениям и иным некоммерческим организациям)</t>
  </si>
  <si>
    <t>Мероприятия по осуществлению антинаркотической пропаганды и антинаркотического просвещения (Предоставление субсидий бюджетным, автономным учреждениям и иным некоммерческим организациям)</t>
  </si>
  <si>
    <t>Мероприятия по раннему выявлению потребителей наркотиков (Предоставление субсидий бюджетным, автономным учреждениям и  иным некоммерческим организациям)</t>
  </si>
  <si>
    <t>Мероприятия, направленные на совершенствование медицинской помощи больным с онкологическими заболеваниями, с психиатрическими расстройствами поведения, дерматовенерологическими заболеваниями и сахарным диабетом (Предоставление субсидий бюджетным, автономным учреждениям и иным некоммерческим организациям)</t>
  </si>
  <si>
    <t>Мероприятия, направленные на совершенствование медицинской помощи больным с онкологическими заболеваниями, с психиатрическими расстройствами поведения, дерматовенерологическими заболеваниями и сахарным диабетом  (Закупка товаров, работ и услуг для обеспечения государственных (муниципальных) нужд)</t>
  </si>
  <si>
    <t>Закупка оборудованием (включая медицинское)</t>
  </si>
  <si>
    <t>Оплата ежемесячных денежных выплат  ветеранам труда, ветеранам военной службы (Социальное обеспечение и иные выплаты населению)</t>
  </si>
  <si>
    <t>Субвенции на оплату ежемесячных денежных выплат  ветеранам труда, ветеранам военной службы (Межбюджетные трансферты)</t>
  </si>
  <si>
    <t>13 1 04 52900</t>
  </si>
  <si>
    <t>02 1 02 73030</t>
  </si>
  <si>
    <t>Пособия гражданам, имеющим детей (Иные бюджетные ассигнования)</t>
  </si>
  <si>
    <t xml:space="preserve">Ежемесячная денежная выплата, назначаемая в случае рождения третьего ребенка или последующих детей до достижения ребенком возраста трех лет   (Иные бюджетные ассигнования) </t>
  </si>
  <si>
    <t xml:space="preserve">Дополнительные меры  социальной защиты семей, родивших третьего и последующих детей по предоставлению материнского (семейного) капитала  (Иные бюджетные ассигнования) </t>
  </si>
  <si>
    <t>Обеспечение мобилизационной готовности экономики в рамках непрограммного направления деятельности «Реализация функций органов власти Белгородской области» (Закупка товаров, работ и услуг для обеспечения государственных (муниципальных) нужд)</t>
  </si>
  <si>
    <t>Подготовка населения и организаций к действиям в чрезвычайных ситуациях в мирное и военное время (Закупка товаров, работ и услуг для обеспечения государственных (муниципальных) нужд)</t>
  </si>
  <si>
    <t>Приобретение автотранспорта (специализированного и  пассажирского автотранспорта) (Закупка товаров, работ и услуг для обеспечения государственных (муниципальных) нужд)</t>
  </si>
  <si>
    <t>Капитальный ремонт объектов государственной собственности  Белгородской области (Закупка товаров, работ и услуг для обеспечения государственных (муниципальных) нужд)</t>
  </si>
  <si>
    <t>Гранты  подразделениям добровольной пожарной охраны Закупка товаров, работ и услуг для обеспечения государственных (муниципальных) нужд</t>
  </si>
  <si>
    <t>Закупка оборудования (медицинского оборудования) (Закупка товаров, работ и услуг для обеспечения государственных (муниципальных) нужд)</t>
  </si>
  <si>
    <t>Реализация мероприятий по безопасности дорожного движения (Закупка товаров, работ и услуг для обеспечения государственных (муниципальных) нужд)</t>
  </si>
  <si>
    <t>Реализация мероприятий активной политики занятости населения (Закупка товаров, работ и услуг для обеспечения государственных (муниципальных) нужд)</t>
  </si>
  <si>
    <t>Реализация мероприятий, направленных на повышение уровня занятости женщин, воспитывающих малолетних детей, детей-инвалидов, многодетных женщин (Закупка товаров, работ и услуг для обеспечения государственных (муниципальных) нужд)</t>
  </si>
  <si>
    <t>Осуществление  отдельных полномочий в области водных отношений (Закупка товаров, работ и услуг для обеспечения государственных (муниципальных) нужд)</t>
  </si>
  <si>
    <t>Обеспечение функций  органов власти Белгородской области,  в том числе территориальных органов в рамках (Закупка товаров, работ и услуг для обеспечения государственных (муниципальных) нужд)</t>
  </si>
  <si>
    <t>Осуществление отдельных полномочий в области лесных отношений (Закупка товаров, работ и услуг для обеспечения государственных (муниципальных) нужд)</t>
  </si>
  <si>
    <t>Приобретение специализированной лесопожарной техники и оборудования (Закупка товаров, работ и услуг для обеспечения государственных (муниципальных) нужд)</t>
  </si>
  <si>
    <t>Приобретение специализированной лесопожарной техники и оборудования за счет средств субъекта Российской Федерации  (Закупка товаров, работ и услуг для обеспечения государственных (муниципальных) нужд)</t>
  </si>
  <si>
    <t>Содержание и ремонт автомобильных дорог общего пользования регионального значения (Закупка товаров, работ и услуг для обеспечения государственных (муниципальных) нужд)</t>
  </si>
  <si>
    <t>Строительство (реконструкция) автомобильных дорог общего пользования (Закупка товаров, работ и услуг для обеспечения государственных (муниципальных) нужд)</t>
  </si>
  <si>
    <t>Строительство (реконструкция) межмуниципальных автомобильных дорог, соединяющих населенные пункты, автомобильных дорог в районах массовой жилищной застройки (Закупка товаров, работ и услуг для обеспечения государственных (муниципальных) нужд)</t>
  </si>
  <si>
    <t>Организация выставочной деятельности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</si>
  <si>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(Закупка товаров, работ и услуг для обеспечения государственных (муниципальных) нужд)</t>
  </si>
  <si>
    <t>Обеспечение деятельности (оказание услуг) государственных учреждений (организаций) Белгородской области (Закупка товаров, работ и услуг для обеспечения государственных (муниципальных) нужд)</t>
  </si>
  <si>
    <t>Повышение квалификации, профессиональная подготовка и переподготовка кадров (Закупка товаров, работ и услуг для обеспечения государственных нужд)</t>
  </si>
  <si>
    <t>Мероприятия по проведению оздоровительной кампании детей  (Закупка товаров, работ и услуг для обеспечения государственных нужд)</t>
  </si>
  <si>
    <t>Мероприятия (Закупка товаров, работ и услуг для обеспечения государственных нужд)</t>
  </si>
  <si>
    <t>Мероприятия по осуществлению антинаркотической пропаганды и антинаркотического просвещения  (Закупка товаров, работ и услуг для обеспечения государственных нужд)</t>
  </si>
  <si>
    <t>Обеспечение деятельности (оказание услуг)  государственных  учреждений (организаций) Белгородской области (Закупка товаров, работ и услуг для обеспечения государственных нужд)</t>
  </si>
  <si>
    <t>Мероприятия (Закупка товаров, работ и услуг для обеспечения государственных (муниципальных) нужд</t>
  </si>
  <si>
    <t>Комплектование книжных фондов библиотек (Закупка товаров, работ и услуг для обеспечения государственных (муниципальных) нужд)</t>
  </si>
  <si>
    <t>Мероприятия  (Закупка товаров, работ и услуг для обеспечения государственных (муниципальных) нужд)</t>
  </si>
  <si>
    <t>Государственная охрана объектов культурного наследия Белгородской области (Закупка товаров, работ и услуг для обеспечения государственных (муниципальных) нужд)</t>
  </si>
  <si>
    <t>Социальная поддержка работников, проживающих в сельской местности, по оплате жилищно-коммунальных услуг (Социальное обеспечение и иные выплаты населению)</t>
  </si>
  <si>
    <t>Возмещение части затрат на раскорчевку выбывших из эксплуатации старых садов и рекультивацию раскорчеванных площадей (Иные бюджетные ассигнования)</t>
  </si>
  <si>
    <t>Оказание несвязанной поддержки сельскохозяйственным товаропроизводителям в области растениеводства (Иные бюджетные ассигнования)</t>
  </si>
  <si>
    <t>Поддержка почвенного плодородия, развитие мелиоративных лесонасаждений  (Иные бюджетные ассигнования)</t>
  </si>
  <si>
    <t>Возмещение прямых понесенных затрат на создание и модернизацию объектов плодохранилищ (Иные бюджетные ассигнования)</t>
  </si>
  <si>
    <t>Возмещение части затрат на закладку и уход за многолетними плодовыми и ягодными насаждениями (Иные бюджетные ассигнования)</t>
  </si>
  <si>
    <t>Поддержка экономически значимых региональных программ в области растениеводства (Иные бюджетные ассигнования)</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</si>
  <si>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(Иные бюджетные ассигнования)</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</si>
  <si>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(Иные бюджетные ассигнования)</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</si>
  <si>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(Иные бюджетные ассигнования)</t>
  </si>
  <si>
    <t>Поддержка экономически значимых региональных программ в области животноводства (Иные бюджетные ассигнования)</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</si>
  <si>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 (Иные бюджетные ассигнования)</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</si>
  <si>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(Иные бюджетные ассигнования)</t>
  </si>
  <si>
    <t>Поддержка развития производства аквакультуры (Иные бюджетные ассигнования)</t>
  </si>
  <si>
    <t>Возмещение части процентной ставки по инвестиционным кредитам на строительство и реконструкцию объектов мясного скотоводства (Иные бюджетные ассигнования)</t>
  </si>
  <si>
    <t>Поддержка начинающих фермеров (Иные бюджетные ассигнования)</t>
  </si>
  <si>
    <t>Развитие семейных животноводческих ферм (Иные бюджетные ассигнования)</t>
  </si>
  <si>
    <t>Возмещение части процентной ставки по долгосрочным, среднесрочным и краткосрочным кредитам, взятым малыми формами хозяйствования (Иные бюджетные ассигнования)</t>
  </si>
  <si>
    <t>Возмещение части затрат крестьянских (фермерских) хозяйств, включая индивидуальных предпринимателей при оформлении в собственность земельных участков из земель сельскохозяйственного назначения (Иные бюджетные ассигнования)</t>
  </si>
  <si>
    <t>Грантовая поддержка сельскохозяйственных потребительских кооперативов для развития материально-технической базы (Иные бюджетные ассигнования)</t>
  </si>
  <si>
    <t>Поддержка сельскохозяйственной науки и подготовка кадров (Иные бюджетные ассигнования)</t>
  </si>
  <si>
    <t>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(Иные бюджетные ассигнования)</t>
  </si>
  <si>
    <t>Возмещение части прямых понесенных затрат на создание и модернизацию объектов картофелехранилищ и овощехранилищ (Иные бюджетные ассигнования)</t>
  </si>
  <si>
    <t>Возмещение части прямых понесенных затрат на создание и модернизацию объектов тепличных комплексов (Иные бюджетные ассигнования)</t>
  </si>
  <si>
    <t>Субсидии на 1 килограмм реализованного и (или) отгруженного на собственную переработку молока (Иные бюджетные ассигнования)</t>
  </si>
  <si>
    <t>Возмещение части прямых понесенных затрат на создание и модернизацию объектов животноводческих комплексов молочного направления (молочных ферм) (Иные бюджетные ассигнования)</t>
  </si>
  <si>
    <t>Возмещение части процентной ставки по краткосрочным кредитам (займам) на развитие молочного скотоводства (Иные бюджетные ассигнования)</t>
  </si>
  <si>
    <t>Возмещение части процентной ставки по инвестиционным кредитам (займам) на строительство и реконструкцию объектов для молочного скотоводства (Иные бюджетные ассигнования)</t>
  </si>
  <si>
    <t>Стимулирование развития молочного скотоводства (Иные бюджетные ассигнования)</t>
  </si>
  <si>
    <t>Возмещение части затрат на приобретение элитных семян (Иные бюджетные ассигнования)</t>
  </si>
  <si>
    <t>Поддержка племенного животноводства (Иные бюджетные ассигнования)</t>
  </si>
  <si>
    <t>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(Иные бюджетные ассигнования)</t>
  </si>
  <si>
    <t>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(Иные бюджетные ассигнования)</t>
  </si>
  <si>
    <t>Возмещение части процентной ставки по инвестиционным кредитам (займам) на строительство и реконструкцию селекционно-генетических и селекционно-семеноводческих центров в подотраслях животноводства и растениеводства (Иные бюджетные ассигнования)</t>
  </si>
  <si>
    <t>Областной конкурс лучший по профессии среди технологов по воспроизводству  (Иные бюджетные ассигнования)</t>
  </si>
  <si>
    <t>Поддержка племенного крупного рогатого скота молочного направления (Иные бюджетные ассигнования)</t>
  </si>
  <si>
    <t>Поддержка племенного крупного рогатого скота мясного направления (Иные бюджетные ассигнования)</t>
  </si>
  <si>
    <t>02 4 02 73050</t>
  </si>
  <si>
    <t>Иные межбюджетные трансферты бюджетам муниципальных образований на обеспечение видеонаблюдением аудиторий пунктов проведения единого государственного экзамена (Межбюджетные трансферты)</t>
  </si>
  <si>
    <t>01 4 02 57010</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</si>
  <si>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(Межбюджетные трансферты)</t>
  </si>
  <si>
    <t>06 1 02 51270</t>
  </si>
  <si>
    <t>06 1 02 R1270</t>
  </si>
  <si>
    <t>12 4 04 59700</t>
  </si>
  <si>
    <t>04 2 01 11590</t>
  </si>
  <si>
    <t>Осуществление полномочий по обеспечению права граждан на социальное обслуживание (Иные бюджетные ассигнования)</t>
  </si>
  <si>
    <t>04 1 02 12450</t>
  </si>
  <si>
    <t>Оплата ежемесячных денежных выплат лицам, родившимся в период с 22 июня 1923 года по 3 сентября 1945 года  (Дети войны) (Иные бюджетные ассигнования)</t>
  </si>
  <si>
    <t>Субвенции на выплату пособий малоимущим гражданам и гражданам, оказавшимся в трудной жизненной ситуации  (Межбюджетные трансферты)</t>
  </si>
  <si>
    <t>04 3 02 12870</t>
  </si>
  <si>
    <t>Содержание ребенка в семье опекуна и приемной семье, а также вознаграждение, причитающееся приемному родителю (Иные бюджетные ассигнования)</t>
  </si>
  <si>
    <t>02 1 04 72120</t>
  </si>
  <si>
    <t>Субсидии на софинансирование капитального ремонта объектов  муниципальной собственности (Межбюджетные трансферты)</t>
  </si>
  <si>
    <t>02 2 06 72120</t>
  </si>
  <si>
    <t>Субсидии на софинансирование капитального ремонта объектов муниципальной собственности (Межбюджетные трансферты)</t>
  </si>
  <si>
    <t>05 3 04</t>
  </si>
  <si>
    <t>05 3 04 40370</t>
  </si>
  <si>
    <t>400</t>
  </si>
  <si>
    <t>06 1 03 71120</t>
  </si>
  <si>
    <t>06 1 03 R4950</t>
  </si>
  <si>
    <t>06 1 03</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</si>
  <si>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(Иные бюджетные ассигнования)</t>
  </si>
  <si>
    <t>Обеспечение проведения противоэпизоотических мероприятий (Закупка товаров, работ и услуг для обеспечения государственных (муниципальных) нужд)</t>
  </si>
  <si>
    <t>Развитие системы единого государственного информационного обеспечения агропромышленного комплекса (Закупка товаров, работ и услуг для обеспечения государственных (муниципальных) нужд)</t>
  </si>
  <si>
    <t>Поддержка сельскохозяйственной науки и подготовка кадров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</si>
  <si>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 (Закупка товаров, работ и услуг для обеспечения государственных (муниципальных) нужд)</t>
  </si>
  <si>
    <t>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</si>
  <si>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(Межбюджетные трансферты)</t>
  </si>
  <si>
    <t>Протезно-ортопедическая помощь гражданам, не имеющим группу инвалидности (Закупка товаров, работ и услуг для обеспечения государственных (муниципальных) нужд)</t>
  </si>
  <si>
    <t>12 1 01 90019</t>
  </si>
  <si>
    <t>11 7 02 29990</t>
  </si>
  <si>
    <t>11 Б 01 50430</t>
  </si>
  <si>
    <t>01 5 01 90019</t>
  </si>
  <si>
    <t>11 5 03 60310</t>
  </si>
  <si>
    <t>10 3 01 90019</t>
  </si>
  <si>
    <t xml:space="preserve">Подпрограмма «Развитие и государственная поддержка малого и среднего предпринимательства» </t>
  </si>
  <si>
    <t>Государственная программа Белгородской области «Социальная поддержка граждан в Белгородской области  на 2014-2020 годы»</t>
  </si>
  <si>
    <t>Обеспечение деятельности (оказание услуг) государственных учреждений (организаций)  Белгородской области  (Иные бюджетные ассигнования)</t>
  </si>
  <si>
    <t>Государственная программа Белгородской области «Развитие образования Белгородской области на 2014-2020 годы»</t>
  </si>
  <si>
    <t>Основное мероприятие  «Реализация механизмов  оценки качества  образования в соответствии с государственными образовательными стандартами»</t>
  </si>
  <si>
    <t>Основное мероприятие «Реализация мероприятий федеральной целевой программы «Культура России (2012-2018 годы)»</t>
  </si>
  <si>
    <t>Реализация мероприятий федеральной целевой программы «Культура России (2012-2018 годы) за счет средств субъекта Российской Федерации (Предоставление субсидий бюджетным, автономным учреждениям и иным некоммерческим организациям)</t>
  </si>
  <si>
    <t>Закупки иммунопрепаратов для вакцинопрофилактики инфекций по эпидемическим показаниям (вакцинация против бешенства, пневмококковой инфекции, ветряной оспы, вирусного гепатита A) (Закупка товаров, работ и услуг для обеспечения государственных (муниципальных) нужд)</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</si>
  <si>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(Социальное обеспечение и иные выплаты населению)</t>
  </si>
  <si>
    <t>Государственная программа Белгородской области «Обеспечение безопасности жизнедеятельности населения  Белгородской области на 2014-2020 годы»</t>
  </si>
  <si>
    <t>Подпрограмма «Сохранение, воспроизводство и использование животного мира»</t>
  </si>
  <si>
    <t>Субвенции на социальную поддержку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(Межбюджетные трансферты)</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</si>
  <si>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(Социальное обеспечение и иные выплаты населению)</t>
  </si>
  <si>
    <t>Финансовое обеспечение единовременных компенсационных выплат медицинским работникам (Социальное обеспечение и иные выплаты населению)</t>
  </si>
  <si>
    <t>04 3 01 53810</t>
  </si>
  <si>
    <t>04 3 01 50840</t>
  </si>
  <si>
    <t>Субвенции для осуществления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(Межбюджетные трансферты)</t>
  </si>
  <si>
    <t>Возмещение прямых понесенных затрат на создание и модернизацию объектов плодохранилищ, а также на приобретение техники и оборудования за счет средств областного бюджета  (Иные бюджетные ассигнования)</t>
  </si>
  <si>
    <t>11 1 08 R4370</t>
  </si>
  <si>
    <t>Поощрение лучших учителей (Закупка товаров, работ и услуг для обеспечения государственных (муниципальных) нужд)</t>
  </si>
  <si>
    <t>02 2 04 50880</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</si>
  <si>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(Социальное обеспечение и иные выплаты населению)</t>
  </si>
  <si>
    <t>15 2 02 38930</t>
  </si>
  <si>
    <t>Резервный фонд Правительства Белгородской области (Капитальные вложения в объекты государственной (муниципальной) собственности)</t>
  </si>
  <si>
    <t>02 2 06 20550</t>
  </si>
  <si>
    <t>02 2 06 70550</t>
  </si>
  <si>
    <t xml:space="preserve">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  (Межбюджетные трансферты) </t>
  </si>
  <si>
    <t>02 3 03</t>
  </si>
  <si>
    <t>02 3 03 40370</t>
  </si>
  <si>
    <t>02 3 03 72120</t>
  </si>
  <si>
    <t>Резервный фонд Правительства Белгородской области (Предоставление субсидий бюджетным, автономным учреждениям и иным некоммерческим организациям)</t>
  </si>
  <si>
    <t>05 1 06</t>
  </si>
  <si>
    <t>05 1 06 72120</t>
  </si>
  <si>
    <t>05 2 04</t>
  </si>
  <si>
    <t>05 2 04 72120</t>
  </si>
  <si>
    <t>Основное мероприятие «Развитие инфраструктуры сферы культуры»</t>
  </si>
  <si>
    <t>05 3 04 20550</t>
  </si>
  <si>
    <t>05 3 04 70550</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</si>
  <si>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 (Межбюджетные трансферты)</t>
  </si>
  <si>
    <t>05 3 04 71120</t>
  </si>
  <si>
    <t>05 3 04 72120</t>
  </si>
  <si>
    <t>05 4 04 72220</t>
  </si>
  <si>
    <t xml:space="preserve">05 4 04 </t>
  </si>
  <si>
    <t>Субсидии на сохранение объектов культурного наследия (памятников истории культуры) (Межбюджетные трансферты)</t>
  </si>
  <si>
    <t>03 3 08 20550</t>
  </si>
  <si>
    <t>Резервный фонд Правительства Белгородской области  (Предоставление субсидий бюджетным, автономным учреждениям и иным некоммерческим организациям)</t>
  </si>
  <si>
    <t>99 9 00 70550</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</si>
  <si>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 (Межбюджетные транферты)</t>
  </si>
  <si>
    <t>09 1 07 70550</t>
  </si>
  <si>
    <t>06 1 03 70550</t>
  </si>
  <si>
    <t>02 1 04 20550</t>
  </si>
  <si>
    <t>Резервный фонд Правительства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</si>
  <si>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Правительства Белгородской области   (Закупка товаров, работ и услуг для обеспечения государственных (муниципальных) нужд)</t>
  </si>
  <si>
    <t>02 4 02 20550</t>
  </si>
  <si>
    <t>04 1 02 20550</t>
  </si>
  <si>
    <t>Резервный фонд Правительства Белгородской области  (Социальное обеспечение и иные выплаты населению)</t>
  </si>
  <si>
    <t>Обеспечение деятельности депутатов Государственной Думы и их помощников в избирательных округах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</si>
  <si>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депутатов Государственной Думы и их помощников в избирательных округах  (Закупка товаров, работ и услуг для обеспечения государственных нужд)</t>
  </si>
  <si>
    <t>Обеспечение членов Совета Федерации и их помощников в субъектах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</si>
  <si>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членов Совета Федерации и их помощников в субъектах Российской Федерации  (Закупка товаров, работ и услуг для обеспечения государственных нужд)</t>
  </si>
  <si>
    <t>99 9 00 51410</t>
  </si>
  <si>
    <t>99 9 00 51420</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</si>
  <si>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(Иные бюджетные ассигнования)</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</si>
  <si>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(Иные бюджетные ассигнования)</t>
  </si>
  <si>
    <t>Возмещение части процентной ставки по инвестиционным кредитам на строительство и реконструкцию объектов мясного скотоводства  (Иные бюджетные ассигнования)</t>
  </si>
  <si>
    <t>11 3 01 50520</t>
  </si>
  <si>
    <t>Поддержка начинающих фермеров  (Иные бюджетные ассигнования)</t>
  </si>
  <si>
    <t>Возмещение части процентной ставки по долгосрочным, среднесрочным и краткосрочным кредитам, взятым малыми формами хозяйствования  (Межбюджетные трансферты)</t>
  </si>
  <si>
    <t>Возмещение части процентной ставки по краткосрочным кредитам (займам) на развитие молочного скотоводства  (Иные бюджетные ассигнования)</t>
  </si>
  <si>
    <t>05 6 04</t>
  </si>
  <si>
    <t>05 6 04 51470</t>
  </si>
  <si>
    <t>05 6 04 51480</t>
  </si>
  <si>
    <t>Государственная поддержка муниципальных учреждений культуры (Межбюджетные трансферты)</t>
  </si>
  <si>
    <t>Государственная поддержка лучших работников муниципальных учреждений культуры, находящихся на территориях сельских поселений (Межбюджетные трансферты)</t>
  </si>
  <si>
    <t>15 2 05</t>
  </si>
  <si>
    <t>15 2 05 40370</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</si>
  <si>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  (Капитальные вложения в объекты государственной (муниципальной) собственности)</t>
  </si>
  <si>
    <t>Мероприятия подпрограммы «Обеспечение жильем молодых семей» федеральной целевой программы «Жилище» на 2015-2020 годы  (Социальное обеспечение и иные выплаты населению)</t>
  </si>
  <si>
    <t>Иные межбюджетные трансферты бюджетам муниципальных образований на финансовое обеспечение дорожной деятельности (Межбюджетные трансферты)</t>
  </si>
  <si>
    <t>10 1 05 72160</t>
  </si>
  <si>
    <t>04 1 01 51980</t>
  </si>
  <si>
    <t>Социальная поддержка Героев Социалистического труда, Героев Труда Российской Федерации и полных кавалеров ордена Трудовой Славы (Межбюджетные отношения)</t>
  </si>
  <si>
    <t>11 3 01 R0510</t>
  </si>
  <si>
    <t>12 2 02 50160</t>
  </si>
  <si>
    <t>10 2 02 60530</t>
  </si>
  <si>
    <t>Компенсация потерь в доходах организациям железнодорожного транспорта, осуществляющим перевозки по льготным тарифам на проезд детей 5-7 лет железнодорожным транспортом в пригородном сообщении Белгородской области (Иные бюджетные ассигнования)</t>
  </si>
  <si>
    <t>Гранты (Межбюджетные трансферты)</t>
  </si>
  <si>
    <t>04 5 01 50270</t>
  </si>
  <si>
    <t>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(Иные бюджетные ассигнования)</t>
  </si>
  <si>
    <t>Возмещение части прямых понесенных затрат на создание и модернизацию объектов тепличных комплексов, а также на приобретение техники и оборудования (Иные бюджетные ассигнования)</t>
  </si>
  <si>
    <t>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(Иные бюджетные ассигнования)</t>
  </si>
  <si>
    <t>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а также на приобретение техники и оборудования в растениеводстве (Иные бюджетные ассигнования)</t>
  </si>
  <si>
    <t>Резервный фонд Правительства Белгородской области  (Закупка товаров, работ и услуг для обеспечения государственных (муниципальных) нужд)</t>
  </si>
  <si>
    <t>14 1 01 50640</t>
  </si>
  <si>
    <t>14 1 01 R0640</t>
  </si>
  <si>
    <t>Государственная поддержка малого и среднего предпринимательства, включая крестьянские (фермерские) хозяйства (Закупка товаров, работ и услуг для обеспечения государственных (муниципальных) нужд)</t>
  </si>
  <si>
    <t>Резервный фонд Правительства Белгородской области (Межбюджетные трансферты)</t>
  </si>
  <si>
    <t>07 1 03</t>
  </si>
  <si>
    <t>07 1 03 20550</t>
  </si>
  <si>
    <t>Резервный фонд Правительства Белгородской области (Закупка товаров, работ и услуг для обеспечения государственных (муниципальных) нужд)</t>
  </si>
  <si>
    <t>08 3 04 51110</t>
  </si>
  <si>
    <t>08 3 04 R1110</t>
  </si>
  <si>
    <t>Субсидии на софинансирование капитальных вложений в объекты государственной собственности субъектов Российской Федерации  (Капитальные вложения в объекты государственной (муниципальной) собственности)</t>
  </si>
  <si>
    <t>Государственная поддержка малого и среднего предпринимательства, включая крестьянские (фермерские) хозяйства  (Предоставление субсидий бюджетным, автономным учреждениям и иным некоммерческим организации</t>
  </si>
  <si>
    <t>Организация и проведение областных конкурсов по благоустройству муниципальных образований области  (Закупка товаров, работ и услуг для обеспечения государственных (муниципальных) нужд)</t>
  </si>
  <si>
    <t>Организация и проведение областных конкурсов по благоустройству муниципальных образований области (Межбюджетные трансферты)</t>
  </si>
  <si>
    <t>09 2 04 71360</t>
  </si>
  <si>
    <t xml:space="preserve">06 1 03 </t>
  </si>
  <si>
    <t>06 1 03 54950</t>
  </si>
  <si>
    <t>02 2 06 50970</t>
  </si>
  <si>
    <t>02 2 06 R0970</t>
  </si>
  <si>
    <t>15 2 06</t>
  </si>
  <si>
    <t>15 2 06 22110</t>
  </si>
  <si>
    <t>Мероприятия подпрограммы «Обеспечение жильем молодых семей» федеральной целевой программы «Жилище» на 2015-2020 годы  (Межбюджетные трансферты)</t>
  </si>
  <si>
    <t>04 2 01 51720</t>
  </si>
  <si>
    <t>Иные межбюджетные трансферты за счет резервного фонда Президента Российской Федерации  (Предоставление субсидий бюджетным, автономным учреждениям и иным некоммерческим организациям)</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</si>
  <si>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(Межбюджетные трансферты)</t>
  </si>
  <si>
    <t>04 1 02 52240</t>
  </si>
  <si>
    <t>04 1 03 51980</t>
  </si>
  <si>
    <t>Социальная поддержка Героев Социалистического Труда, Героев Труда Российской Федерации и полных кавалеров ордена Трудовой Славы (Межбюджетные трансферты)</t>
  </si>
  <si>
    <t>04 1 04</t>
  </si>
  <si>
    <t>04 10 4 12880</t>
  </si>
  <si>
    <t>Возмещение стоимости проезда один раз в год к месту санаторно-курортного лечения больным туберкулезом (Социальное обеспечение и иные выплаты населению)</t>
  </si>
  <si>
    <t>03 3 01 54020</t>
  </si>
  <si>
    <t>Высокотехнологичные виды медицинской помощи (Предоставление субсидий бюджетным, автономным учреждениям и иным некоммерческим организациям)</t>
  </si>
  <si>
    <t>03 Г 05</t>
  </si>
  <si>
    <t>03 Г 05 54220</t>
  </si>
  <si>
    <t>Централизованная закупка лекарственных препаратов и изделий медицинского назначения   (Предоставление субсидий бюджетным, автономным учреждениям и иным некоммерческим организациям)</t>
  </si>
  <si>
    <t>03 9 05</t>
  </si>
  <si>
    <t>03 9 05 51610</t>
  </si>
  <si>
    <t>Реализация отдельных полномочий в области лекарственного обеспечения (Социальное обеспечение и иные выплаты населению)</t>
  </si>
  <si>
    <t>03 3 08 40390</t>
  </si>
  <si>
    <t>Приобретение объектов недвижимого имущества государственной собственности Белгородской области (Капитальные вложения в объекты государственной (муниципальной) собственности)</t>
  </si>
  <si>
    <t>03 5 05 58230</t>
  </si>
  <si>
    <t>04 5 02</t>
  </si>
  <si>
    <t>04 5 02 29990</t>
  </si>
  <si>
    <t>Средства, передаваемые для компенсации расходов, возникших в результате решения, принятых органами власти другого уровня, за счет средств резервного фонда Правительства Белгородской области (Межбюджетные трансферты)</t>
  </si>
  <si>
    <t>12 1 05</t>
  </si>
  <si>
    <t>12 1 05 00590</t>
  </si>
  <si>
    <t>05 5 02 20550</t>
  </si>
  <si>
    <t>07 3 01 52360</t>
  </si>
  <si>
    <t>10 1 03 54200</t>
  </si>
  <si>
    <t>10 1 03 R0210</t>
  </si>
  <si>
    <t>10 1 03 50210</t>
  </si>
  <si>
    <t>Реализация мероприятий региональных программ в сфере дорожного хозяйства по решениям Правительства Российской Федерации  (Капитальные вложения в объекты государственной (муниципальной) собственности)</t>
  </si>
  <si>
    <t>04 1 01 72550</t>
  </si>
  <si>
    <t>Субвенции на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 (Межбюджетные трансферты)</t>
  </si>
  <si>
    <t>03 3 09</t>
  </si>
  <si>
    <t>03 3 09 54920</t>
  </si>
  <si>
    <t>Обеспечение медицинской деятельности, связанной с донорством органов человека в целях трансплантации  (Предоставление субсидий бюджетным, автономным учреждениям и иным некоммерческим организациям)</t>
  </si>
  <si>
    <t>03 Д 03 74040</t>
  </si>
  <si>
    <t>02 6 02</t>
  </si>
  <si>
    <t>02 6 02 54570</t>
  </si>
  <si>
    <t>Обеспечение мероприятий, связанных с отдыхом и оздоровлением детей, находящихся в трудной жизненной ситуации  (Закупка товаров, работ и услуг для обеспечения государственных нужд)</t>
  </si>
  <si>
    <t>Реализация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(Закупка товаров, работ и услуг для обеспечения государственных (муниципальных) нужд)</t>
  </si>
  <si>
    <t>Реализация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(Межбюджетные трансферты)</t>
  </si>
  <si>
    <t>Реализация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(Предоставление субсидий бюджетным, автономным учреждениям и иным некоммерческим организациям)</t>
  </si>
  <si>
    <t>04 2 02 52090</t>
  </si>
  <si>
    <t>Финансовое обеспечение единовременного денежного поощрения лучших врачей (Предоставление субсидий бюджетным, автономным учреждениям и иным некоммерческим организациям)</t>
  </si>
  <si>
    <t>13 1 05 22110</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</si>
  <si>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(Капитальные вложения в объекты государственной (муниципальной) собственности)</t>
  </si>
  <si>
    <t>05 2 04 22110</t>
  </si>
  <si>
    <t>03 5 05 40370</t>
  </si>
  <si>
    <t>Обеспечение жильем граждан, уволенных с военной службы (службы), и приравненных к ним лиц (Межбюджетные трансферты)</t>
  </si>
  <si>
    <t>Реализация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(Капитальные вложения в объекты государственной (муниципальной) собственности</t>
  </si>
  <si>
    <t>04 2 02 R2090</t>
  </si>
  <si>
    <t>06 2 03</t>
  </si>
  <si>
    <t>06 2 03 22110</t>
  </si>
  <si>
    <t>06 3 01 22110</t>
  </si>
  <si>
    <t>Капитальный ремонт  объектов государственной собственности Белгородской области (Предоставление субсидий бюджетным, автономным учреждениям и иным некоммерческим организациям)</t>
  </si>
  <si>
    <t>02 2 06 55200</t>
  </si>
  <si>
    <t>Субсидии на реализацию мероприятий по содействию создания в субъектах Российской Федерации новых мест в общеобразовательных организациях (Межбюджетные трансферты)</t>
  </si>
  <si>
    <t>02 2 06 R5200</t>
  </si>
  <si>
    <t>Компенсация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 же затрат по проведению указанным лицам профилактических прививок, включенных в календарь профилактических прививок по эпидемическим показаниям ((Закупка товаров, работ и услуг для обеспечения государственных (муниципальных) нужд))</t>
  </si>
  <si>
    <t>Компенсация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 же затрат по проведению указанным лицам профилактических прививок, включенных в календарь профилактических прививок по эпидемическим показаниям  (Предоставление субсидий бюджетным, автономным учреждениям и иным некоммерческим организациям)</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</si>
  <si>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(Предоставление субсидий бюджетным, автономным учреждениям и иным некоммерческим организациям)</t>
  </si>
  <si>
    <t>Закупка оборудования (включая медицинское) (Закупка товаров, работ и услуг для обеспечения государственных (муниципальных) нужд)</t>
  </si>
  <si>
    <t>03 3 07 20550</t>
  </si>
  <si>
    <t>15 5 02 20550</t>
  </si>
  <si>
    <t>15 5 03 54450</t>
  </si>
  <si>
    <t>Государственная поддержка молодежного предпринимательства  (Закупка товаров, работ и услуг для обеспечения государственных (муниципальных) нужд)</t>
  </si>
  <si>
    <t>Поддержка экономически значимых региональных программ в области животноводства  (Иные бюджетные ассигнования)</t>
  </si>
  <si>
    <t>11 Б 03 60130</t>
  </si>
  <si>
    <t>Поддержка развития отрасли отрасли молочного скотоводства  (Иные бюджетные ассигнования)</t>
  </si>
  <si>
    <t>Резервный фонд Правительства Белгородской области  (Капитальные вложения в объекты государственной (муниципальной) собственности)</t>
  </si>
  <si>
    <t xml:space="preserve">в том числе взнос в уставный капитал акционерного общества «Белгородская пригородная пассажирская компания» </t>
  </si>
  <si>
    <t>Обеспечение мероприятий, связанных с отдыхом и оздоровлением детей, находящихся в трудной жизненной ситуации  (Социальное обеспечение и иные выплаты населению)</t>
  </si>
  <si>
    <t>14 2 01 71320</t>
  </si>
  <si>
    <t>Иные межбюджетные трансферты на создание и развитие сети многофункциональных центров предоставления госудаоственных и муниципальных услуг (Межбюджетные трансферты)</t>
  </si>
  <si>
    <t>Резервный фонд Правительства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</si>
  <si>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Внедрение и сопровождение информационной системы управления государственными и муниципальными закупками в Белгородской области (Закупка товаров, работ и услуг для обеспечения государственных (муниципальных) нужд)</t>
  </si>
  <si>
    <t>Информационно-техническое обслуживание специализированных программных продуктов (Закупка товаров, работ и услуг для обеспечения государственных (муниципальных) нужд)</t>
  </si>
  <si>
    <t>03 2</t>
  </si>
  <si>
    <t>03 2 01</t>
  </si>
  <si>
    <t>03 2 01 20880</t>
  </si>
  <si>
    <t>Закупки оборудования (включая медицинское) (Предоставление субсидий бюджетным, автономным учреждениям и  иным некоммерческим организациям)</t>
  </si>
  <si>
    <t>04 4 02</t>
  </si>
  <si>
    <t>04 4 02 R0850</t>
  </si>
  <si>
    <t>Мероприятия по обеспечению поэтапного доступа социально-ориентированных некоммерческих организаций, осуществляющих деятельность в социальной сфере, к бюджетным средствам, выделяемым на предоставление социальных услуг населению  (Предоставление субсидий бюджетным, автономным учреждениям и иным некоммерческим организациям)</t>
  </si>
  <si>
    <t>Создание и продвижение туристского продукта Белгородской области  (Закупка товаров, работ и услуг для обеспечения государственных (муниципальных) нужд)</t>
  </si>
  <si>
    <t>Государственная поддержка малого и среднего предпринимательства, включая крестьянские (фермерские) хозяйства  (Иные бюджетные ассигнования)</t>
  </si>
  <si>
    <t>02 3 02 R4980</t>
  </si>
  <si>
    <t>Финансовое обоеспечение мероприятий федеральной целевой программы развития образования на 2016-2020 годы за счет средств бюджета субъектв Российской Федерации (Закупка товаров, работ и услуг для государственных (муниципальных) нужд)</t>
  </si>
  <si>
    <t>Подготовка управленческих кадров  для организаций  народного хозяйства Российской Федерации (Закупка товаров, работ и услуг для обеспечения государственных нужд)</t>
  </si>
  <si>
    <t>15 4 01 50660</t>
  </si>
  <si>
    <t>02 5 06 R4980</t>
  </si>
  <si>
    <t>Закупки оборудования (включая медицинское) (Закупка товаров, работ и услуг для обеспечения государственных (муниципальных) нужд)</t>
  </si>
  <si>
    <t>05 2 04 40370</t>
  </si>
  <si>
    <t>03 2 03</t>
  </si>
  <si>
    <t>03 2 03 40370</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</si>
  <si>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(Капитальные вложения в объекты государственной (муниципальной) собственности)</t>
  </si>
  <si>
    <t>04 1 01 54620</t>
  </si>
  <si>
    <t>Компенсация отдельным категориям граждан оплаты взноса на капитальный ремонт общего имущества в многоквартирном доме (Межбюджетные трансферты)</t>
  </si>
  <si>
    <t>Поощрение лучших учителей (Социальное обеспечение и иные выплаты населению)</t>
  </si>
  <si>
    <t>99 9 00 20590</t>
  </si>
  <si>
    <t>Денежные взыскания (штрафы) за нарушение условий договоров (соглашений) о предоставлении субсидии из федерального бюджета</t>
  </si>
  <si>
    <t>2018 год</t>
  </si>
  <si>
    <t>2019 год</t>
  </si>
  <si>
    <t>08 2</t>
  </si>
  <si>
    <t>08 2 01</t>
  </si>
  <si>
    <t>08 2 01 60350</t>
  </si>
  <si>
    <t>Модернизация и техническое перевооружение производственных мощностей промышленных предприятий, направленных на создание и (или) развитие производства новой высокотехнологичной конкурентноспособной продукции, в том числе в соответствии с утвержденными отраслевыми планами импортозамещения (Иные бюджетные ассигнования)</t>
  </si>
  <si>
    <t>11 И</t>
  </si>
  <si>
    <t>11 И 01</t>
  </si>
  <si>
    <t>11 И 01 55410</t>
  </si>
  <si>
    <t>11 И 01 55420</t>
  </si>
  <si>
    <t>11 И 01 R5420</t>
  </si>
  <si>
    <t>11 И 01 R5410</t>
  </si>
  <si>
    <t>Повышение продуктивности крупного рогатого скота молочного направления (Иные бюджетные ассигнования)</t>
  </si>
  <si>
    <t>11 И 02</t>
  </si>
  <si>
    <t>Оказание содействия достижению целевых показателей реализации региональных программ развития агропромышленного комплекса (Иные бюджетные ассигнования)</t>
  </si>
  <si>
    <t>Оказание содействия достижению целевых показателей реализации региональных программ развития агропромышленного комплекса Российской Федерации (Иные бюджетные ассигнования)</t>
  </si>
  <si>
    <t>11 Л</t>
  </si>
  <si>
    <t>11 Л 01</t>
  </si>
  <si>
    <t>11 Л 01 R5440</t>
  </si>
  <si>
    <t>11 Л 02</t>
  </si>
  <si>
    <t>11 Л 02 R5450</t>
  </si>
  <si>
    <t>Выполнение других обязательств по выплате  агентских  комиссий и  вознаграждения   (Закупка товаров, работ и услуг для обеспечения государственных (муниципальных) нужд)</t>
  </si>
  <si>
    <t>99 9 00 98701</t>
  </si>
  <si>
    <t>Информационное освещение деятельности Белгородской областной Думы и ее депутатов (Закупка товаров, работ и услуг для обеспечения государственных (муниципальных) нужд)</t>
  </si>
  <si>
    <t>99 9 00 00750</t>
  </si>
  <si>
    <t>15 6 05</t>
  </si>
  <si>
    <t>15 6 05 29990</t>
  </si>
  <si>
    <t>Мероприятия (Социальное обеспечение и иные выплаты населению)</t>
  </si>
  <si>
    <t>Мероприятия (Закупка товаров, работ и услуг для государственных (муниципальных) нужд)</t>
  </si>
  <si>
    <t xml:space="preserve">15 8 </t>
  </si>
  <si>
    <t>15 8 01</t>
  </si>
  <si>
    <t>15 8 01 21020</t>
  </si>
  <si>
    <t>15 8 01 29990</t>
  </si>
  <si>
    <t>15 1 01 22010</t>
  </si>
  <si>
    <t>Организация обучения по дополнительным программам повышения квалификации работников мобилизационных органов и руководителей организаций, имеющих мобилизационные задания (Закупка товаров, работ и услуг для обеспечения государственных нужд)</t>
  </si>
  <si>
    <t>11 И 02 55430</t>
  </si>
  <si>
    <t>11 И 02 R5430</t>
  </si>
  <si>
    <t>06 2 05</t>
  </si>
  <si>
    <t>06 2 05 21020</t>
  </si>
  <si>
    <t>06 2 04</t>
  </si>
  <si>
    <t>06 2 04 R4950</t>
  </si>
  <si>
    <t>Субсидии на реализацию мероприятий по обеспечению населения чистой питьевой водой  (Капитальные вложения в объекты государственной (муниципальной) собственности)</t>
  </si>
  <si>
    <t>05 5 04</t>
  </si>
  <si>
    <t>05 5 04 22110</t>
  </si>
  <si>
    <t>99 9 00 R5110</t>
  </si>
  <si>
    <t>Проведение комплексных кадастровых работ за счет средств бюджета субъекта (Закупка товаров, работ и услуг для обеспечения государственных (муниципальных) нужд)</t>
  </si>
  <si>
    <t>99 9 00 60480</t>
  </si>
  <si>
    <t>02 2 03 29990</t>
  </si>
  <si>
    <t>Дополнительное образование детей</t>
  </si>
  <si>
    <t>Поддержка отрасли культуры (на укрепление материально-техничекой базы и оснащение оборудованием детских школ искусств) (Межбюджетные трансферты)</t>
  </si>
  <si>
    <t>02 3 02 55196</t>
  </si>
  <si>
    <t>02 3 02 R5196</t>
  </si>
  <si>
    <t>Поддержка отрасли культура ( на комплектование книжных фондов библиотек муниципальных образований и госудасртвенных библиотек городов Москвы и Санкт-Петербурга) (Межбюджетные трансферты)</t>
  </si>
  <si>
    <t>05 1 02 55192</t>
  </si>
  <si>
    <t>Поддержка отрасли культура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(Межбюджетные трансферты)</t>
  </si>
  <si>
    <t>05 1 03 55193</t>
  </si>
  <si>
    <t>Поддержка отрасли культура (на государственную поддержку муниципальных учреждений культуры) (Социальное обеспечение и иные выплаты населению)</t>
  </si>
  <si>
    <t>05 6 04 55194</t>
  </si>
  <si>
    <t>Поддержка отрасли культура (на государственную поддержку лучших работников муниципальных учреждений культуры, находящихся на территориях сельских поселений) (Социальное обеспечение и иные выплаты населению)</t>
  </si>
  <si>
    <t>05 6 04 55195</t>
  </si>
  <si>
    <t>05 6 06</t>
  </si>
  <si>
    <t>Поддержка некоммерческих организаций (Предоставление субсидий бюджетным, автономным учреждениям и иным некомерческим организациям)</t>
  </si>
  <si>
    <t>05 6 06 21020</t>
  </si>
  <si>
    <t>05 6 07</t>
  </si>
  <si>
    <t>Субсидия муниципальным образованиям на повышение оплаты труда работникам учреждений культуры</t>
  </si>
  <si>
    <t>05 6 07 77780</t>
  </si>
  <si>
    <t>05 4 03</t>
  </si>
  <si>
    <t>05 4 03 21120</t>
  </si>
  <si>
    <t>Основное мероприятие «Популяризация объектов культурного наследия»</t>
  </si>
  <si>
    <t>Популяризация объектов культурного наследия  (Закупка товаров, работ и услуг для государственных (муниципальных) нужд)</t>
  </si>
  <si>
    <t>03 3 04 R3821</t>
  </si>
  <si>
    <t xml:space="preserve">03 3 09 </t>
  </si>
  <si>
    <t>03 3 09 53822</t>
  </si>
  <si>
    <t>03 3 09 R3822</t>
  </si>
  <si>
    <t xml:space="preserve">03 5 </t>
  </si>
  <si>
    <t>03 3 04 53821</t>
  </si>
  <si>
    <t xml:space="preserve">03 9 </t>
  </si>
  <si>
    <t>03 9 03 53823</t>
  </si>
  <si>
    <t>03 9 03 R3823</t>
  </si>
  <si>
    <t>Финансовое обеспечение обязательного медицинского страхования неработающего населения (Социальное обеспечение и иные выплаты населению)</t>
  </si>
  <si>
    <t>15 2 04 29990</t>
  </si>
  <si>
    <t xml:space="preserve">Мероприятия  (Закупка товаров, работ и услуг для обеспечения государственных (муниципальных) нужд </t>
  </si>
  <si>
    <t>15 2 04 21020</t>
  </si>
  <si>
    <t>99 9 00 20390</t>
  </si>
  <si>
    <t>Возмещение расходов по иным непрограммным мероприятиям  (Иные бюджетные ассигнования)</t>
  </si>
  <si>
    <t>Финансовое обеспечение мероприятий по дополнительной поддержке отраслей экономики и социальной поддержке граждан (Иные бюджетные ассигнования)</t>
  </si>
  <si>
    <t>99 9 00 20380</t>
  </si>
  <si>
    <t>Распределение  бюджетных ассигнований по разделам, подразделам, целевым статьям (государственным программам Белгородской области и непрограммным направлениям деятельности), группам видов расходов классификации расходов бюджета на 2017 год</t>
  </si>
  <si>
    <t>Приложение 14</t>
  </si>
  <si>
    <t>«Об областном бюджете на 2017 год и на плановый период 2018 и 2019 годов»</t>
  </si>
  <si>
    <t>Сумма</t>
  </si>
  <si>
    <t>Оказание содействия достижению целевых показателей реализации региональных программ развития агропромышленного комплекса Российской Федерации (Межбюджетные трансферты)</t>
  </si>
  <si>
    <t>Молодежная политика</t>
  </si>
  <si>
    <t xml:space="preserve">Высшее образование  </t>
  </si>
  <si>
    <t>05 1 02 R5192</t>
  </si>
  <si>
    <t>05 1 03 R5193</t>
  </si>
  <si>
    <t>05 6 04 R5194</t>
  </si>
  <si>
    <t>05 6 04 R5195</t>
  </si>
  <si>
    <t>07 3 01 R5160</t>
  </si>
  <si>
    <t>15 8 02</t>
  </si>
  <si>
    <t>15 8 02 21020</t>
  </si>
  <si>
    <t>15 8 02 29990</t>
  </si>
  <si>
    <t xml:space="preserve">15 8 03 </t>
  </si>
  <si>
    <t>15 8 03 29990</t>
  </si>
  <si>
    <t xml:space="preserve">15 8 04 </t>
  </si>
  <si>
    <t>15 8 04 29990</t>
  </si>
  <si>
    <t>Мероприятия   (Закупка товаров, работ и услуг для обеспечения государственных (муниципальных) нужд)</t>
  </si>
  <si>
    <t xml:space="preserve">Мероприятия (Предоставление субсидий бюджетным, автономным учреждениям и иным некоммерческим организациям) </t>
  </si>
  <si>
    <t>Мероприятия  (Закупка товаров, работ и услуг для обеспечения государственных (муниципальных) нужд</t>
  </si>
  <si>
    <t>Проведение комплексных кадастровых работ (Межбюджетные трансферты)</t>
  </si>
  <si>
    <t>Реализация мероприятий по управлению государственной собственностью, кадастровой оценке, землеустройству и землепользованию (Закупка товаров, работ и услуг для обеспечения государственных (муниципальных) нужд)</t>
  </si>
  <si>
    <t>Реализация мероприятий по управлению государственной собственностью, кадастровой оценке, землеустройству и землепользованию (Капитальные вложения в объекты государственной (муниципальной) собственности)</t>
  </si>
  <si>
    <t>Реализация мероприятий по управлению государственной собственностью, кадастровой оценке, землеустройству и землепользованию (Иные бюджетные ассигнования)</t>
  </si>
  <si>
    <t>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t>
  </si>
  <si>
    <t>08 5</t>
  </si>
  <si>
    <t>08 5 02</t>
  </si>
  <si>
    <t>08 5 02 00590</t>
  </si>
  <si>
    <t>Субвенции  на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 (Межбюджетные трансферты)</t>
  </si>
  <si>
    <t>Иные межбюджетные трансферты на выплату компенсации расходов в целях соблюдения утвержденных предельных (максимальных) индексов изменения размера вносимой гражданами платы за коммунальные услуги (Межбюджетные трансферты)</t>
  </si>
  <si>
    <t>04 1 01 72560</t>
  </si>
  <si>
    <t>14 1 07</t>
  </si>
  <si>
    <t>Поддержка региональных проектов в сфере информационных технологий  (Закупка товаров, работ и услуг для обеспечения государственных (муниципальных) нужд)</t>
  </si>
  <si>
    <t>09 2 06</t>
  </si>
  <si>
    <t>09 2 06 55550</t>
  </si>
  <si>
    <t>09 2 06 R5550</t>
  </si>
  <si>
    <t>Поддержка государственных программ субъектов Российской Федерации и муниципальных программ формирования современной городской среды (Иные бюджетные ассигнования)</t>
  </si>
  <si>
    <t>02 2 07</t>
  </si>
  <si>
    <t>02 2 07 29990</t>
  </si>
  <si>
    <t>03 3 03 53824</t>
  </si>
  <si>
    <t>10 1 04 50210</t>
  </si>
  <si>
    <t>10 1 04 R0210</t>
  </si>
  <si>
    <t>15 5 02 R4450</t>
  </si>
  <si>
    <t>09 1 16</t>
  </si>
  <si>
    <t>09 1 16 50210</t>
  </si>
  <si>
    <t>09 1 16 R0210</t>
  </si>
  <si>
    <t>Субсидии на создание в общеобразовательных организациях, расположенных в сельской местности, условий для занятий физической культурой и спортом (Межбюджетные трансферты)</t>
  </si>
  <si>
    <t>05 3 04 55580</t>
  </si>
  <si>
    <t>05 3 04 R5580</t>
  </si>
  <si>
    <t>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численностью до 300 тысяч жителей (Межбюджетные трансферты)</t>
  </si>
  <si>
    <t>Возмещение части затрат на раскорчевку выбывших из эксплуатации старых садов и рекультивацию раскорчеванных площадей  (Иные бюджетные ассигнования)</t>
  </si>
  <si>
    <t>Поддержка экономически значимых региональных программ по развитию мясного скотоводства (Иные бюджетные ассигнования)</t>
  </si>
  <si>
    <t>Возмещение части процентной ставки по долгосрочным, среднесрочным и краткосрочным кредитам, взятым малыми формами хозяйствования (Межбюджетные трансферты)</t>
  </si>
  <si>
    <t>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(Иные бюджетные ассигнования)</t>
  </si>
  <si>
    <t>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(Иные бюджетные ассигнования)</t>
  </si>
  <si>
    <t>Возмещение части прямых понесенных затрат на создание и модернизацию объектов тепличных комплексов, а также на приобретение техники и оборудования  (Иные бюджетные ассигнования)</t>
  </si>
  <si>
    <t>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(Иные бюджетные ассигнования)</t>
  </si>
  <si>
    <t>Поддержка племенного крупного рогатого скота молочного направления  (Иные бюджетные ассигнования)</t>
  </si>
  <si>
    <t>Поддержка племенного крупного рогатого скота мясного направления  (Иные бюджетные ассигнования)</t>
  </si>
  <si>
    <t>Оказание несвязанной поддержки сельскохозяйственным товаропроизводителям в области растениеводства  (Иные бюджетные ассигнования)</t>
  </si>
  <si>
    <t>Повышение продуктивности крупного рогатого скота молочного направления  (Иные бюджетные ассигнования)</t>
  </si>
  <si>
    <t>Возмещение части процентной ставки по инвестиционным кредитам (займам) в агропромышленном комплексе (Иные бюджетные ассигнования)</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</si>
  <si>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(Иные бюджетные ассигнования)</t>
  </si>
  <si>
    <t>Софинансирование капитальных вложений в объекты государственной собственности субъектов Российской Федерации (Капитальные вложения в объекты государственной (муниципальной) собственности)</t>
  </si>
  <si>
    <t>Государственная поддержка малого и среднего предпринимательства, включая крестьянские (фермерские) хозяйства   (Иные бюджетные ассигнования)</t>
  </si>
  <si>
    <t>Поощрение лучших учителей  (Социальное обеспечение и иные выплаты населению)</t>
  </si>
  <si>
    <t>Субсидии на реализацию мероприятий по содействию создания в субъектах Российской Федерации новых мест в общеобразовательных организациях  (Капитальные вложения в объекты государственной (муниципальной) собственности)</t>
  </si>
  <si>
    <t>Создание в общеобразовательных организациях, расположенных в сельской местности, условий для занятий физической культурой и спортом (Межбюджетные трансферты)</t>
  </si>
  <si>
    <t>Финансовое обеспечение мероприятий федеральной целевой программы развития образования на 2016-2020 годы (Закупка товаров, работ и услуг для государственных (муниципальных) нужд)</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</si>
  <si>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 (Капитальные вложения в объекты государственной (муниципальной) собственности)</t>
  </si>
  <si>
    <t>Мероприятия по развитию службы крови (Предоставление субсидий бюджетным, автономным учреждениям и иным некоммерческим организациям)</t>
  </si>
  <si>
    <t>Финансовое обеспечение единовременных компенсационных выплат медицинским работникам  (Социальное обеспечение и иные выплаты населению)</t>
  </si>
  <si>
    <t>Мероприятия подпрограммы «Обеспечение жильем молодых семей» федеральной целевой программы «Жилище» на 2015-2020 годы (Социальное обеспечение и иные выплаты населению)</t>
  </si>
  <si>
    <t>Мероприятия подпрограммы «Обеспечение жильем молодых семей» федеральной целевой программы «Жилище» на 2015-2020 годы (Межбюджетные трансферты)</t>
  </si>
  <si>
    <t>Мероприятия  по поддержке социально-ориентированных некоммерческих организаций   (Предоставление субсидий бюджетным, автономным учреждениям и иным некоммерческим организациям)</t>
  </si>
  <si>
    <t>Мероприятия  по поддержке социально-ориентированных некоммерческих организаций   (Иные бюджетные ассигнования)</t>
  </si>
  <si>
    <t>14 1 07 R0280</t>
  </si>
  <si>
    <t xml:space="preserve">Подпрограмма «Стимулирование развития жилищного строительства на территории Белгородской области» </t>
  </si>
  <si>
    <t>03 3 03 R3824</t>
  </si>
  <si>
    <t>03 3 06  20750</t>
  </si>
  <si>
    <t>Субсидии на софинансирование капитальных вложений (строительства, реконструкции и приобретения объектов недвижимого имущества) в объекты муниципальной собственности  (Межбюджетные трансферты)</t>
  </si>
  <si>
    <t>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численностью населения  до 300 тысяч человек (Межбюджетные трансферты)</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</si>
  <si>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 (Предоставление субсидий бюджетным, автономным учреждениям и иным некоммерческим организациям)</t>
  </si>
  <si>
    <t>13 1 03 R4700</t>
  </si>
  <si>
    <t>Подпрограмма «Государственная поддержка уголовно-исполнительной системы «</t>
  </si>
  <si>
    <t>Основное мероприятие «Финансовое обеспечение структурных подразделений органов исполнительной власти и прочих учреждений (организаций) в сфере образования</t>
  </si>
  <si>
    <t>Подпрограмма «Развитие государственной гражданской  и муниципальной службы Белгородской области»</t>
  </si>
  <si>
    <t>Подпрограмма «Патриотическое воспитание граждан Белгородской области</t>
  </si>
  <si>
    <t>Государственная программа   Белгородской области «Обеспечение безопасности жизнедеятельности населения территорий Белгородской области на 2014-2020 годы</t>
  </si>
  <si>
    <t>Основное мероприятие «Закупка оборудования (включая медицинское)</t>
  </si>
  <si>
    <t xml:space="preserve">Подпрограмма «Профилактика безнадзорности и правонарушений несовершеннолетних « </t>
  </si>
  <si>
    <t xml:space="preserve">Подпрограмма «Профилактика безнадзорности и правонарушений несовершеннолетних» </t>
  </si>
  <si>
    <t>Основное мероприятие «Субвенции на осуществление полномочий по созданию и организации деятельности территориальных комиссий по делам несовершеннолетних и защите их прав»</t>
  </si>
  <si>
    <t xml:space="preserve">Подпрограмма «Государственная политика в сфере образования» </t>
  </si>
  <si>
    <t>Основное мероприятие «Обеспечение функций органов власти Белгородской области, в том числе территориальных органов»</t>
  </si>
  <si>
    <t>Основное мероприятие «Расходы на выплаты по оплате труда заместителей высшего должностного лица субъекта Российской Федерации»</t>
  </si>
  <si>
    <t>Основное мероприятие «Расходы на содержание Уполномоченного по защите прав предпринимателей в Белгородской области»</t>
  </si>
  <si>
    <t>Основное мероприятие «Субвенции на осуществление контроля и надзора в области долевого строительства многоквартирных домов и (или) иных объектов недвижимости»</t>
  </si>
  <si>
    <t>Основное мероприятие «Субвенции на организацию предоставления мер по поддержке сельскохозяйственного производства»</t>
  </si>
  <si>
    <t>Государственная  программа Белгородской области «Обеспечение безопасности жизнедеятельности населения и территорий Белгородской области на 2014-2020 годы»</t>
  </si>
  <si>
    <t xml:space="preserve">Подпрограмма «Развитие мировой юстиции в Белгородской области» </t>
  </si>
  <si>
    <t>Основное мероприятие «Поддержка фундаментальных научных исследований»</t>
  </si>
  <si>
    <t>Основное мероприятие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</si>
  <si>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</si>
  <si>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</si>
  <si>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(Межбюджетные трансферты)</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</si>
  <si>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(Иные бюджетные ассигнования)</t>
  </si>
  <si>
    <t>Основное мероприятие «Мероприятия»</t>
  </si>
  <si>
    <t>Основное мероприятие «Расходы на ежегодную премию Николая Ивановича Рыжкова «Созидание»</t>
  </si>
  <si>
    <t>Подпрограмма «Укрепление общественного порядка»</t>
  </si>
  <si>
    <t>Подпрограмма «Снижение рисков и смягчение последствий чрезвычайных ситуаций природного и техногенного характера, пожарная безопасность и защита населения»</t>
  </si>
  <si>
    <t>Реализация мероприятий по созданию, развертыванию, поддержанию в готовности системы «112» (Закупка товаров, работ и услуг для обеспечения государственных (муниципальных) нужд)</t>
  </si>
  <si>
    <t>Подпрограмма «Построение и развитие аппаратно-программного комплекса «Безопасный город»</t>
  </si>
  <si>
    <t>Финансовое обеспечение мероприятий по развитию аппаратно-программного комплекса «Безопасный город» (Закупка товаров, работ и услуг для обеспечения государственных (муниципальных) нужд)</t>
  </si>
  <si>
    <t>Государственная программа Белгородской области «Обеспечение безопасности жизнедеятельности населения и территорий Белгородской области на 2014-2020 годы»</t>
  </si>
  <si>
    <t>Основное мероприятие «Реализация мероприятий по безопасности дорожного движения»</t>
  </si>
  <si>
    <t xml:space="preserve">Государственная программа Белгородской области «Социальная поддержка граждан в Белгородской области на 2014-2020 годы» </t>
  </si>
  <si>
    <t>Подпрограммы «Доступная среда»</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</si>
  <si>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t>
  </si>
  <si>
    <t>Мероприятия государственной программы «Доступная среда» на 2011- 2020 годы  (Закупка товаров, работ и услуг для обеспечения государственных (муниципальных) нужд)</t>
  </si>
  <si>
    <t>Государственная программа Белгородской области «Содействие занятости населения Белгородской области на 2014-2020 годы»</t>
  </si>
  <si>
    <t xml:space="preserve">Подпрограмма «Содействие занятости населения и социальная поддержка безработных граждан» </t>
  </si>
  <si>
    <t>Основное мероприятие «Активная политика занятости населения»</t>
  </si>
  <si>
    <t>Основное мероприятие «Мероприятия, направленные на повышение уровня занятости женщин, воспитывающих малолетних детей, детей-инвалидов, многодетных женщин»</t>
  </si>
  <si>
    <t>Основное мероприятие «Дополнительные мероприятия в сфере занятости населения»</t>
  </si>
  <si>
    <t>Подпрограмма «Улучшение условий и охраны труда в Белгородской области»</t>
  </si>
  <si>
    <t>Основное мероприятие «Мероприятие, направленное на улучшение условий и охраны труда работодателями области»</t>
  </si>
  <si>
    <t>Основное мероприятие «Субвенции на осуществление полномочий в области охраны труда»</t>
  </si>
  <si>
    <t xml:space="preserve">Государственная программа Белгородской области «Развитие сельского хозяйства и рыбоводства в Белгородской области на 2014-2020 годы»       </t>
  </si>
  <si>
    <t xml:space="preserve">Подпрограмма «Развитие подотрасли растениеводства, переработки и реализации продукции растениеводства» </t>
  </si>
  <si>
    <t>Основное мероприятие «Развитие садоводства, поддержка закладки и ухода за многолетними насаждениями и виноградниками»</t>
  </si>
  <si>
    <t>Основное мероприятие «Поддержка экономически значимых региональных программ в области растениеводства»</t>
  </si>
  <si>
    <t>Основное мероприятие «Государственная поддержка кредитования подотрасли растениеводства, переработки ее продукции, развития инфраструктуры и логистического обеспечения рынков продукции растениеводства»</t>
  </si>
  <si>
    <t>Основное мероприятие «Управление рисками в подотраслях растениеводства»</t>
  </si>
  <si>
    <t>Основное мероприятие «Оказание несвязанной поддержки сельскохозяйственным товаропроизводителям в области растениеводства»</t>
  </si>
  <si>
    <t>Основное мероприятие «Поддержка почвенного плодородия, развитие мелиоративных лесонасаждений»</t>
  </si>
  <si>
    <t>Основное мероприятие «Мероприятия по повышению экологической устойчивости растениеводства»</t>
  </si>
  <si>
    <t>Основное мероприятие «Возмещение прямых понесенных затрат на создание и модернизацию объектов плодохранилищ»</t>
  </si>
  <si>
    <t xml:space="preserve">Подпрограмма «Развитие подотрасли животноводства, переработки и реализации продукции животноводства» </t>
  </si>
  <si>
    <t>Основное мероприятие «Поддержка экономически значимых региональных программ  в области животноводства»</t>
  </si>
  <si>
    <t>Основное мероприятие «Поддержка экономически значимых региональных программ в области животноводства»</t>
  </si>
  <si>
    <t>Основное мероприятие «Государственная 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t>
  </si>
  <si>
    <t>Основное мероприятие «Управление рисками в подотраслях животноводства»</t>
  </si>
  <si>
    <t>Основное мероприятие «Поддержка развития производства аквакультуры»</t>
  </si>
  <si>
    <t>Основное мероприятие «Обеспечение проведения противоэпизоотических мероприятий в области»</t>
  </si>
  <si>
    <t>Основное мероприятие «Социальная поддержка работников, проживающих в сельской местности, по оплате жилищно-коммунальных услуг»</t>
  </si>
  <si>
    <t>Подпрограмма «Развитие мясного скотоводства»</t>
  </si>
  <si>
    <t>Основное мероприятие «Государственная поддержка строительства и реконструкции объектов для мясного скотоводства»</t>
  </si>
  <si>
    <t>Подпрограмма «Поддержка малых форм хозяйствования»</t>
  </si>
  <si>
    <t>Основное мероприятие «Поддержка начинающих фермеров»</t>
  </si>
  <si>
    <t>Основное мероприятие «Развитие семейных животноводческих ферм на базе крестьянских (фермерских) хозяйств»</t>
  </si>
  <si>
    <t>Основное мероприятие «Государственная поддержка кредитования малых форм хозяйствования»</t>
  </si>
  <si>
    <t>Основное мероприятие «Оформление земельных участков в собственность крестьянскими (фермерскими)хозяйствами»</t>
  </si>
  <si>
    <t>Основное мероприятие «Развитие сельскохозяйственной кооперации»</t>
  </si>
  <si>
    <t xml:space="preserve">Подпрограмма «Техническая и технологическая модернизация, инновационное развитие» </t>
  </si>
  <si>
    <t>Основное мероприятие «Развитие системы единого государственного информационного обеспечения агропромышленного комплекса»</t>
  </si>
  <si>
    <t>Основное мероприятие «Обеспечение деятельности (Оказание услуг) государственных учреждений (организаций)»</t>
  </si>
  <si>
    <t>Основное мероприятие «Поддержка сельскохозяйственной науки и подготовка кадров»</t>
  </si>
  <si>
    <t>Основное мероприятие «Проведение Всероссийской сельскохозяйственной переписи в 2016 году»</t>
  </si>
  <si>
    <t xml:space="preserve">Подпрограмма «Устойчивое развитие сельских территорий» </t>
  </si>
  <si>
    <t>Основное мероприятие «Поощрение и популяризация достижений в сфере развития сельских территорий, проведение ежегодного конкурса «Ветеранское подворье»</t>
  </si>
  <si>
    <t>Подпрограмма «Развитие мелиорации земель сельскохозяйственного назначения»</t>
  </si>
  <si>
    <t>Основное мероприятие «Реализация мероприятий федеральной целевой программы «Развитие мелиорации земель сельскохозяйственного назначения России на 2014-2020 годы»</t>
  </si>
  <si>
    <t>Реализация мероприятий федеральной целевой программы «Развитие мелиорации земель сельскохозяйственного назначения России на 2014 - 2020 годы» (Иные бюджетные ассигнования)</t>
  </si>
  <si>
    <t>Реализация мероприятий федеральной целевой программы «Развитие мелиорации земель сельскохозяйственного назначения России на 2014-2020 годы» (Иные бюджетные ассигнования)</t>
  </si>
  <si>
    <t>Реализация мероприятий федеральной целевой программы «Развитие мелиорации земель сельскохозяйственного назначения России на 2014-2020 годы» (Закупка товаров, работ и услуг для обеспечения государственных (муниципальных) нужд)</t>
  </si>
  <si>
    <t>Основное мероприятие «Субсидии на реализацию мероприятий по развитию мелиорации земель сельскохозяйственного назначения»</t>
  </si>
  <si>
    <t>Основное мероприятие «Строительство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t>
  </si>
  <si>
    <t>Подпрограмма «Развитие овощеводства открытого и защищенного грунта и семенного картофелеводства»</t>
  </si>
  <si>
    <t>Основное мероприятие «Развитие производства семенного картофеля и овощей открытого грунта»</t>
  </si>
  <si>
    <t>Основное мероприятие «Развитие производства овощей защищенного грунта»</t>
  </si>
  <si>
    <t>Подпрограмма «Развитие молочного скотоводства»</t>
  </si>
  <si>
    <t>Основное мероприятие «Развитие молочного скотоводства»</t>
  </si>
  <si>
    <t>Основное мероприятие «Государственная поддержка кредитования подотрасли молочного скотоводства»</t>
  </si>
  <si>
    <t>Основное мероприятие «Стимулирование развития молочного скотоводства»</t>
  </si>
  <si>
    <t xml:space="preserve"> Подпрограмма «Поддержка племенного дела, селекции и семеноводства» </t>
  </si>
  <si>
    <t>Основное мероприятие «Развитие элитного семеноводства»</t>
  </si>
  <si>
    <t>Основное мероприятие «Поддержка племенного животноводства»</t>
  </si>
  <si>
    <t>Основное мероприятие «Государственная поддержка строительства объектов селекционно-генетических и селекционно-семеноводческих центров»</t>
  </si>
  <si>
    <t>Основное мероприятие «Государственная поддержка кредитования развития селекционно-генетических и селекционно-семеноводческих центров в подотраслях животноводства и растениеводства»</t>
  </si>
  <si>
    <t>Основное мероприятие «Развитие племенной базы молочного скотоводства»</t>
  </si>
  <si>
    <t>Основное мероприятие «Развитие племенной базы мясного скотоводства»</t>
  </si>
  <si>
    <t>Подпрограмма «Развитие отраслей агропромышленного комплекса»</t>
  </si>
  <si>
    <t>Основное мероприятие «Поддержание доходности сельскохозяйственных товаропроизводителей»</t>
  </si>
  <si>
    <t>Основное мероприятие «Содействие достижению целевых показателей реализации региональных программ развития агропромышленного комплекса»</t>
  </si>
  <si>
    <t>Подпрограмма «Стимулирование инвестиционной деятельности в агропромышленном комплексе»</t>
  </si>
  <si>
    <t>Основное мероприятие «Поддержка инвестиционного кредитования в агропромышленном комплексе»</t>
  </si>
  <si>
    <t>Основное мероприятие «Компенсация прямых понесенных затрат на строительство и модернизацию объектов агропромышленного комплекса»</t>
  </si>
  <si>
    <t>Основное мероприятие «Организация, регулирование и охрана водных биологических ресурсов на территории Белгородской области»</t>
  </si>
  <si>
    <t>Основное мероприятие «Поддержка любительского рыболовства и охрана водных биоресурсов на территории Белгородской области»</t>
  </si>
  <si>
    <t xml:space="preserve">Государственная программа Белгородской области «Развитие водного и лесного хозяйства Белгородской области, охрана окружающей среды на 2014-2020 годы» </t>
  </si>
  <si>
    <t xml:space="preserve">Подпрограмма «Развитие водохозяйственного комплекса» </t>
  </si>
  <si>
    <t>Основное мероприятие «Осуществление органами государственной власти субъекта Российской Федерации отдельных полномочий в области водных отношений»</t>
  </si>
  <si>
    <t>Основное мероприятие «Капитальный ремонт гидротехнических сооружений, находящихся в собственности субъектов Российской Федерации, муниципальной собственности, капитальный ремонт и ликвидация бесхозяйных гидротехнических сооружений»</t>
  </si>
  <si>
    <t>Мероприятия субъекта Российской Федерации в рамках мероприятий федеральной целевой программы «Развитие водохозяйственного комплекса Российской Федерации в 2012-2020 годах» (Закупка товаров, работ и услуг для обеспечения государственных (муниципальных) нужд)</t>
  </si>
  <si>
    <t>Мероприятия субъекта Российской Федерации в рамках мероприятий федеральной целевой программы «Развитие водохозяйственного комплекса Российской Федерации в 2012-2020 годах» (Межбюджетные трансферты)</t>
  </si>
  <si>
    <t xml:space="preserve">Подпрограмма «Развитие лесного хозяйства» </t>
  </si>
  <si>
    <t xml:space="preserve">Основное мероприятие «Обеспечение функций  органов власти Белгородской области,  в том числе территориальных органов» </t>
  </si>
  <si>
    <t xml:space="preserve">Основное мероприятие «Обеспечение деятельности (оказание услуг) государственных учреждений (организаций)» </t>
  </si>
  <si>
    <t>Основное мероприятие «Осуществление органами государственной власти Российской Федерации отдельных полномочий в области лесных отношений»</t>
  </si>
  <si>
    <t>Основное мероприятие «Приобретение специализированной лесопожарной техники и оборудования»</t>
  </si>
  <si>
    <t>Основное мероприятие «Создание полезащитных полос»</t>
  </si>
  <si>
    <t>Государственная программа Белгородской области «Совершенствование и развитие транспортной системы и дорожной сети в Белгородской области на 2014-2020 годы»</t>
  </si>
  <si>
    <t>Основное мероприятие «Субсидии организациям железнодорожного транспорта»</t>
  </si>
  <si>
    <t>Основное мероприятие «Государственная поддержка региональных авиаперевозок воздушным транспортом»</t>
  </si>
  <si>
    <t>Государственная программа Белгородской области «Совершенствование и развитие транспортной системы и дорожной сети Белгородской области на 2014-2020 годы»</t>
  </si>
  <si>
    <t>Подпрограмма «Совершенствование и развитие дорожной сети»</t>
  </si>
  <si>
    <t>Основное мероприятие «Содержание и ремонт автомобильных дорог общего пользования регионального значения»</t>
  </si>
  <si>
    <t>Основное мероприятие «Капитальный ремонт автомобильных дорог общего пользования регионального значения»</t>
  </si>
  <si>
    <t>Капитальный ремонт автомобильных дорог общего пользования регионального значения «Закупка товаров, работ и услуг для обеспечения государственных (муниципальных) нужд»</t>
  </si>
  <si>
    <t>Основное мероприятие «Строительство (реконструкция) автомобильных дорог общего пользования»</t>
  </si>
  <si>
    <t>Строительство (реконструкция) автомобильных дорог общего пользования «Капитальные вложения в объекты государственной (муниципальной) собственности»</t>
  </si>
  <si>
    <t>Финансовое обеспечение мероприятий программы «Стимулирование программ развития жилищного строительства субъектов Российской Федерации» федеральной целевой программы «Жилище» на 2015-2020 годы (Капитальные вложения в объекты государственной (муниципальной) собственности)</t>
  </si>
  <si>
    <t>Финансовое обеспечение мероприятий программы «Стимулирование программ развития жилищного строительства субъектов Российской Федерации» федеральной целевой программы «Жилище» на 2015-2020 годы (Иные бюджетные ассигнования)</t>
  </si>
  <si>
    <t>Основное мероприятие «Строительство (реконструкция) межмуниципальных автомобильных дорог, соединяющих населенные пункты, автомобильных дорог в районах массовой жилищной застройки»</t>
  </si>
  <si>
    <t>Финансовое обеспечение мероприятий подпрограммы «Стимулирование программ развития жилищного строительства субъектов Российской Федерации» федеральной целевой программы «Жилище» на 2015-2020 годы (Капитальные вложения в объекты государственной (муниципальной) собственности</t>
  </si>
  <si>
    <t>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2015-2020 годы (Капитальные вложения в объекты государственной (муниципальной) собственности</t>
  </si>
  <si>
    <t>Основное мероприятие «Субсидии на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капитальный ремонт и ремонт автомобильных дорог общего пользования населенных пунктов,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</si>
  <si>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Основное мероприятие «Мероприятия в части уплаты налога на имущество организаций в отношении автомобильных дорог общего пользования и сооружений, являющихся их неотъемлемой частью»</t>
  </si>
  <si>
    <t>Государственная программа Белгородской области «Социальная поддержка граждан в Белгородской области на 2014-2020 годы»</t>
  </si>
  <si>
    <t>Подпрограмма «Доступная среда»</t>
  </si>
  <si>
    <t>Государственная программа Белгородской области   «Обеспечение населения Белгородской области информацией о деятельности органов государственной власти и приоритетах региональной политики на 2014-2020 годы»</t>
  </si>
  <si>
    <t>Реализация мероприятий федеральной целевой программы «Укрепление единства российской нации и этнокультурное развитие народов России (2014 - 2020 годы)»  (Закупка товаров, работ и услуг для обеспечения государственных (муниципальных) нужд)</t>
  </si>
  <si>
    <t>Государственная программа Белгородской области  «Развитие экономического потенциала и формирование благоприятного предпринимательского климата в Белгородской области на 2014-2020 годы»</t>
  </si>
  <si>
    <t>Основное мероприятие «Организация выставочной деятельности»</t>
  </si>
  <si>
    <t>Подпрограмма «Развитие промышленности»</t>
  </si>
  <si>
    <t>Основное мероприятие «Модернизация и техническое перевооружение производственных мощностей промышленных предприятий, направленных на создание и (или) развитие производства новой высокотехнолоргичной конкурентноспособной продукции, в том числе в соответствии с утвержденными отраслоевыми планами импортозамещения»</t>
  </si>
  <si>
    <t>Основное мероприятие «Поддержка некоммерческих организаций»</t>
  </si>
  <si>
    <t>Основное мероприятие «Государственная поддержка малого и среднего предпринимательства, включая крестьянские (фермерские) хозяйства»</t>
  </si>
  <si>
    <t>Подпрограмма «Развитие туризма, ремесленничества и придорожного сервиса»</t>
  </si>
  <si>
    <t>Основное мероприятие «Создание и продвижение туристского продукта Белгородской области»</t>
  </si>
  <si>
    <t>Основное мероприятие «Развитие и модернизация инфраструктуры туризма и придорожного сервиса»</t>
  </si>
  <si>
    <t>Основное мероприятие «Развитие предпринимательства в сфере сельского туризма»</t>
  </si>
  <si>
    <t xml:space="preserve">Государственная программа  Белгородской области «Обеспечение доступным и комфортным жильем и коммунальными услугами жителей Белгородской области на 2014-2020 годы» </t>
  </si>
  <si>
    <t>Основное мероприятие «Обеспечение предоставления государственных и муниципальных услуг с использованием современных информационных и телекоммуникационных технологий»</t>
  </si>
  <si>
    <t>Основное мероприятие «Развитие и модернизация информационно-коммуникационной инфраструктуры связи»</t>
  </si>
  <si>
    <t>Основное мероприятие «Модернизация и развитие программного и технического комплекса корпоративной сети Администрации Губернатора и Правительства области»</t>
  </si>
  <si>
    <t>Основное мероприятие «Модернизация, развитие и сопровождение Региональной информационно-аналитической системы»</t>
  </si>
  <si>
    <t>Основное мероприятие «Обеспечение информационной безопасности в информационном обществе»</t>
  </si>
  <si>
    <t>Основное мероприятие «Поддержка региональных проектов в сфере информационных технологий»</t>
  </si>
  <si>
    <t>Основное мероприятие «Внедрение и сопровождение информационной системы управления государственными и муниципальными закупками в Белгородской области»</t>
  </si>
  <si>
    <t>Основное мероприятие «Информационно-техническое обслуживание специализированных программных продуктов»</t>
  </si>
  <si>
    <t>Основное мероприятие «Развитие сети многофункциональных центров предоставления государственных и муниципальных услуг»</t>
  </si>
  <si>
    <t>Подпрограмма  «Стимулирование развития жилищного строительства»</t>
  </si>
  <si>
    <t>Основное мероприятие «Обеспечение мероприятий по переселению граждан из аварийного жилищного фонда»</t>
  </si>
  <si>
    <t>Подпрограмма «Энергоснабжение и повышение энергетической эффективности»</t>
  </si>
  <si>
    <t>Подпрограмма «Создание условий для обеспечения населения качественными услугами жилищно-коммунального хозяйства»</t>
  </si>
  <si>
    <t>Основное мероприятие «Реализация мероприятий федеральной целевой программы «Устойчивое развитие сельских территорий на 2014-2017 годы и на период до 2020 года»</t>
  </si>
  <si>
    <t>Реализация мероприятий федеральной целевой программы «Устойчивое развитие сельских территорий на 2014 - 2017 годы и на период до 2020 года» (Межбюджетные трансферты)</t>
  </si>
  <si>
    <t>Реализация мероприятий федеральной целевой программы «Устойчивое развитие сельских территорий на 2014-2017 годы и на период до 2020 года»   (Межбюджетные трансферты)</t>
  </si>
  <si>
    <t>Реализация мероприятий федеральной целевой программы «Устойчивое развитие сельских территорий на 2014-2017 годы и на период до 2020 года»  (Межбюджетные трансферты)</t>
  </si>
  <si>
    <t>Основное мероприятие «Субсидии  на организацию наружного освещения населенных пунктов Белгородской области»</t>
  </si>
  <si>
    <t xml:space="preserve">Основное мероприятие «Субвенции на возмещение расходов по гарантированному перечню услуг по погребению в рамках статьи 12 Федерального закона от 12.01.1996 № 8-ФЗ «О погребении и похоронном деле» </t>
  </si>
  <si>
    <t>Субвенции на возмещение расходов по гарантированному перечню услуг по погребению в рамках статьи 12 Федерального закона от 12.01.1996 № 8-ФЗ «О погребении и похоронном деле» (Межбюджетные трансферты)</t>
  </si>
  <si>
    <t xml:space="preserve">Основное мероприятие «Организация и проведение областных конкурсов по благоустройству муниципальных образований области» </t>
  </si>
  <si>
    <t>Подпрограмма «Охрана окружающей среды и рациональное природопользование»</t>
  </si>
  <si>
    <t>Основное мероприятие «Охрана окружающей среды и рациональное природопользование»</t>
  </si>
  <si>
    <t xml:space="preserve">Субсидии на разработку научно обоснованных проектов бассейнового природопользования в рамках подпрограммы «Охрана окружающей среды и рациональное природопользование» государственной программы  Белгородской области  «Развитие водного и лесного хозяйства Белгородской области, охрана окружающей среды на 2014 - 2020 годы»  </t>
  </si>
  <si>
    <t xml:space="preserve">Основное мероприятие «Субсидии на разработку проектно-сметной документации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</si>
  <si>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</si>
  <si>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</si>
  <si>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(Закупка товаров, работ и услуг для обеспечения государственных (муниципальных) нужд)</t>
  </si>
  <si>
    <t>Основное мероприятие «Субвенции на осуществление отдельных государственных полномочий по рассмотрению дел об административных правонарушениях»</t>
  </si>
  <si>
    <t>Государственная программа  Белгородской области «Развитие образования Белгородской области  на 2014-2020 годы»</t>
  </si>
  <si>
    <t xml:space="preserve">Подпрограмма «Развитие дошкольного образования»  </t>
  </si>
  <si>
    <t xml:space="preserve">Основное мероприятие «Реализация образовательных программ дошкольного образования» </t>
  </si>
  <si>
    <t xml:space="preserve">Основное мероприятие «Государственная поддержка предоставления  дошкольного образования»  </t>
  </si>
  <si>
    <t>Основное мероприятие «Развитие инфраструктуры системы дошкольного образования»</t>
  </si>
  <si>
    <t>Основное мероприятие «Обеспечение земельных участков для жилищного строительства дорожной, социальной и инженерной инфраструктурами»</t>
  </si>
  <si>
    <t>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2015-2020 годы (Капитальные вложения в объекты государственной (муниципальной) собственности)</t>
  </si>
  <si>
    <t>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2015-2020 годы (Межбюджетные трансферты)</t>
  </si>
  <si>
    <t>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2015-2020 годы  (Капитальные вложения в объекты государственной (муниципальной) собственности)</t>
  </si>
  <si>
    <t xml:space="preserve">Подпрограмма «Развитие общего образования»  </t>
  </si>
  <si>
    <t xml:space="preserve">Основное мероприятие «Реализация программ общего образования» </t>
  </si>
  <si>
    <t>Основное мероприятие «Содействие развитию  общего образования»</t>
  </si>
  <si>
    <t>Основное мероприятие «Поощрение лучших учителей»</t>
  </si>
  <si>
    <t>Основное мероприятие «Мероприятия по развитию общего образования, выявление и поддержка одаренных детей»</t>
  </si>
  <si>
    <t>Основное мероприятие «Развитие инфраструктуры системы общего образования»</t>
  </si>
  <si>
    <t>Подпрограмма  «Развитие дополнительного образования»</t>
  </si>
  <si>
    <t xml:space="preserve">Основное мероприятие «Реализация дополнительных общеобразовательных (общеразвивающих) программ» </t>
  </si>
  <si>
    <t>Основное мероприятие «Реализация мероприятий, проводимых для детей и молодежи»</t>
  </si>
  <si>
    <t>Основное мероприятие «Развитие инфраструктуры дополнительного образования»</t>
  </si>
  <si>
    <t>Основное мероприятие «Развитие национально-региональной системы независимой оценки качества общего образования черезз реализацию пилотных региональных проектов и создание национальных механизмов оценки качества»</t>
  </si>
  <si>
    <t>Подпрограмма «Государственная политика в сфере образования»</t>
  </si>
  <si>
    <t>Основное мероприятие «Профессиональная подготовка, переподготовка и повышение квалификации»</t>
  </si>
  <si>
    <t>Подпрограмма «Социальная поддержка семьи и детей»</t>
  </si>
  <si>
    <t>Мероприятия государственной программы Российской Федерации «Доступная среда» на 2011-2020 годы (Межбюджетные трансферты)</t>
  </si>
  <si>
    <t>Мероприятия государственной программы Российской Федерации «Доступная среда»  на 2011-2020 годы (Предоставление субсидий бюджетным, автономным учреждениям и иным некоммерческим организациям)</t>
  </si>
  <si>
    <t>Мероприятия государственной программы «Доступная среда» до 2020 года за счет средств субъекта Российской Федерации (Предоставление субсидий бюджетным, автономным учреждениям и иным некоммерческим организациям)</t>
  </si>
  <si>
    <t>Государственная программа Белгородской области «Развитие физической культуры и спорта в Белгородской области на 2014-2020 годы»</t>
  </si>
  <si>
    <t>Подпрограмма «Развитие системы подготовки спортивного резерва и спорта высших достижений»</t>
  </si>
  <si>
    <t>Основное мероприятие «Создание эффективной системы физического воспитания, ориентированной на особенности развития  детей и подростков»</t>
  </si>
  <si>
    <t>Государственная программа Белгородской области «Обеспечение населения Белгородской области информацией о деятельности органов государственной власти и приоритетах региональной политики на 2014-2020 годы»</t>
  </si>
  <si>
    <t xml:space="preserve">Подпрограмма «Укрепление единства российской нации и этнокультурное развитие народов России» </t>
  </si>
  <si>
    <t xml:space="preserve">Основное мероприятие «Мероприятия в рамках подпрограммы «Укрепление единства российской нации и этнокультурное развитие народов России» </t>
  </si>
  <si>
    <t>Мероприятия в рамках подпрограммы «Укрепление единства российской нации и этнокультурное развитие народов России» (Предоставление субсидий бюджетным, автономным учреждениям и иным некоммерческим организациям)</t>
  </si>
  <si>
    <t>Реализация мероприятий федеральной целевой программы «Устойчивое развитие сельских территорий на 2014 - 2017 годы и на период до 2020 года» (Капитальные вложения в объекты государственной (муниципальной) собственности)</t>
  </si>
  <si>
    <t>Реализация мероприятий федеральной целевой программы «Устойчивое развитие сельских территорий на 2014-2017 годы и на период до 2020 года» (Капитальные вложения в объекты государственной (муниципальной) собственности)</t>
  </si>
  <si>
    <t>Реализация мероприятий федеральной целевой программы «Устойчивое развитие сельских территорий на 2014-2017 годы и на период до 2020 года»  (Капитальные вложения в объекты государственной (муниципальной) собственности)</t>
  </si>
  <si>
    <t xml:space="preserve">Государственная программа Белгородской области «Развитие кадровой политики  Белгородской области на 2014-2020 годы» </t>
  </si>
  <si>
    <t>Подпрограмма «Развитие профессионального образования Белгородской области»</t>
  </si>
  <si>
    <t>Государственная программа Белгородской области «Социальная поддержка граждан Белгородской области на 2014-2020 годы»</t>
  </si>
  <si>
    <t>Мероприятия государственной программы «Доступная среда» на 2011- 2020 годы (Предоставление субсидий бюджетным, автономным учреждениям и иным некоммерческим организациям)</t>
  </si>
  <si>
    <t>Основное мероприятие «Капитальный ремонт объектов государственной собственности Белгородской области»</t>
  </si>
  <si>
    <t xml:space="preserve">Государственная программа Белгородской области «Развитие образования Белгородской области на 2014-2020 годы» </t>
  </si>
  <si>
    <t>Подпрограмма «Организация отдыха и оздоровление детей и подростков Белгородской области»</t>
  </si>
  <si>
    <t>Основное мероприятие «Проведение оздоровительной кампании детей, находящихся в трудной жизненной ситуации»</t>
  </si>
  <si>
    <t>Подпрограмма «Молодость Белгородчины»</t>
  </si>
  <si>
    <t>Основное мероприятие «Создание условий успешной социализации и эффективной самореализации молодежи Белгородской области»</t>
  </si>
  <si>
    <t>Основное мероприятие «Организация  и проведение мероприятий, направленных на вовлечение молодежи в предпринимательскую деятельность»</t>
  </si>
  <si>
    <t>Основное мероприятие «Научно-исследовательское и научно-методическое сопровождение патриотического воспитания»</t>
  </si>
  <si>
    <t>Основное мероприятие «Патриотическое воспитание граждан области»</t>
  </si>
  <si>
    <t>Основнеое мероприятие «Развитие волонтерского движения как важного элемента системы патриотического воспитания молодежи»</t>
  </si>
  <si>
    <t>Основное мероприятие «Информационное обеспечение патриотичесчкого воспитания граждан»</t>
  </si>
  <si>
    <t>Подпрограмма «Развитие вузовской науки»</t>
  </si>
  <si>
    <t xml:space="preserve">Подпрограмма «Профилактика немедицинского потребления наркотических средств и психотропных веществ в Белгородской области»  </t>
  </si>
  <si>
    <t xml:space="preserve">Основное  мероприятие «Реализация мероприятий  по осуществлению антинаркотической пропаганды и антинаркотического просвещения» </t>
  </si>
  <si>
    <t>Подпрограмма «Профилактика безнадзорности и правонарушений несовершеннолетних в Белгородской области на 2014-2020 годы»</t>
  </si>
  <si>
    <t>Основное мероприятие «Профилактика  безнадзорности и правонарушений несовершеннолетних»</t>
  </si>
  <si>
    <t>Подпрограмма «Развитие системы оценки качества образования»</t>
  </si>
  <si>
    <t>Подпрограмма  «Государственная политика в сфере образования»</t>
  </si>
  <si>
    <t>Основное мероприятие «Осуществление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</si>
  <si>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</si>
  <si>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</si>
  <si>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(Иные бюджетные ассигнования)</t>
  </si>
  <si>
    <t>Основное мероприятие «Финансовое обеспечение структурных подразделений органов исполнительной власти и прочих  учреждений (организаций) в сфере образования»</t>
  </si>
  <si>
    <t xml:space="preserve">Подпрограмма «Развитие мер социальной поддержки отдельных категорий граждан» </t>
  </si>
  <si>
    <t>Основное мероприятие «Социальная поддержка отдельных категорий граждан»</t>
  </si>
  <si>
    <t>Подпрограмма «Развитие государственной гражданской и муниципальной службы»</t>
  </si>
  <si>
    <t>Основное мероприятие «Создание условий успешной социализации и эффективной самореализации молодежи»</t>
  </si>
  <si>
    <t xml:space="preserve">Государственная программа Белгородской области «Социальная поддержка граждан  Белгородской области на 2014-2020 годы» </t>
  </si>
  <si>
    <t xml:space="preserve">Подпрограмма  «Доступная среда» </t>
  </si>
  <si>
    <t>Мероприятия государственной программы «Доступная среда» на 2011- 2020 годы (Закупка товаров, работ и услуг для обеспечения государственных (муниципальных) нужд)</t>
  </si>
  <si>
    <t>Мероприятия государственной программы «Доступная среда» на 2011- 2020 годы (Межбюджетные трансферты)</t>
  </si>
  <si>
    <t>Мероприятия государственной программы Российской Федерации «Доступная среда» (Закупка товаров, работ и услуг для обеспечения государственных (муниципальных) нужд)</t>
  </si>
  <si>
    <t>Основное мероприятие «Формирование условий для просвещенности граждан в вопросах инвалидности и устранения отношенческих барьеров в Белгородской области»</t>
  </si>
  <si>
    <t>Государственная программа Белгородской области «Развитие культуры и искусства Белгородской области на 2014-2020 годы»</t>
  </si>
  <si>
    <t>Субсидии на реализацию мероприятий федеральной целевой программы «Культура России (2012-2018 годы)» (Предоставление субсидий бюджетным, автономным учреждениям и иным некоммерческим организациям)</t>
  </si>
  <si>
    <t>Субсидии на софингансирование капитального ремонта объектов муниципальной собственности» (Межбюджетные трансферты)</t>
  </si>
  <si>
    <t>Основное мероприятие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</si>
  <si>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</si>
  <si>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(Закупка товаров, работ и услуг для обеспечения государственных (муниципальных) нужд)</t>
  </si>
  <si>
    <t>Основное мероприятие «Государственная поддержка муниципальных учреждений культуры и их работников»</t>
  </si>
  <si>
    <t>Основное мероприятие «Поддержка создания и деятельности социально ориентированных некоммерческих организаций, оказывающих услуги в сфере культуры»</t>
  </si>
  <si>
    <t>Основное мероприятие «Обеспечение выполнения мероприятий в части повышения оплаты труда работникам учреждений культуры»</t>
  </si>
  <si>
    <t>Реализация мероприятий федеральной целевой программы «Укрепление единства российской нации и этнокультурное развитие народов России (2014 - 2020 годы)» (Предоставление субсидий бюджетным, автономным учреждениям и иным некоммерческим организациям)</t>
  </si>
  <si>
    <t>Государственная программа «Развитие кадровой политики Белгородской области на 2014-2020 годы»</t>
  </si>
  <si>
    <t>Основное мероприятие «Патриотическое воспитание и допризывная подготовка молодежи»</t>
  </si>
  <si>
    <t>Основное мероприятие «Сохранение объектов культурного наследия (памятников истории культуры)»</t>
  </si>
  <si>
    <t xml:space="preserve">Подпрограмма «Профилактика немедицинского потребления наркотических средств и психотропных веществ» </t>
  </si>
  <si>
    <t>Основное мероприятие «Реализация мероприятий по раннему выявлению потребителей наркотиков»</t>
  </si>
  <si>
    <t>Государственная программа  Белгородской области «Развитие здравоохранения Белгородской области на 2014-2020 годы»</t>
  </si>
  <si>
    <t>Подпрограмма «Развитие первичной медико-санитарной помощи»</t>
  </si>
  <si>
    <t>Основное мероприятие «Закупки оборудования (включая медицинское)»</t>
  </si>
  <si>
    <t xml:space="preserve">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t>
  </si>
  <si>
    <t>Основное мероприятие «Высокотехнологичные виды медицинской помощи»</t>
  </si>
  <si>
    <t>Основное мероприятие «Мероприятия, направленные на совершенствование медицинской помощи больным с онкологическими заболеваниями, психическими расстройствами и расстройствами поведения, дерматовенерологическими заболеваниями и сахарным диабетом»</t>
  </si>
  <si>
    <t>Основное мероприятие «Мероприятия, направленные на обследование населения с целью выявления туберкулеза, лечения больных туберкулезом, профилактические мероприятия»</t>
  </si>
  <si>
    <t>Реализация отдельных мероприятий государственной программы «Развитие здравоохранения» (на финансовое обепечение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(Закупка товаров, работ и услуг для обеспечения государственных (муниципальных) нужд)</t>
  </si>
  <si>
    <t>Реализация отдельных мероприятий государственной программы «Развитие здравоохранения» (на финансовое обепечение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(Закупка товаров, работ и услуг для обеспечения государственных (муниципальных) нужд)</t>
  </si>
  <si>
    <t>Основное мероприятие «Мероприятия по профилактике, выявлению, мониторингу лечения и лечению лиц, инфицированных вирусами иммунодефицита человека и гепатитов B и C»</t>
  </si>
  <si>
    <t>Реализация отдельных мероприятий государственной программы «Развитие здравоохранения» Белгородской области (на обеспечение закупок диагностических средств для выявления и мониторинга лечения лиц, инфицированных вирусами иммунодефицита человека и гепатитов В и С)  (Предоставление субсидий бюджетным, автономным учреждениям и иным некоммерческим организациям)</t>
  </si>
  <si>
    <t>Реализация отдельных мероприятий государственной программы «Развитие здравоохранения» (Предоставление субсидий бюджетным, автономным учреждениям и иным некоммерческим организациям)</t>
  </si>
  <si>
    <t>Основное мероприятие «Развитие системы донорства органов человека в целях трансплантации»</t>
  </si>
  <si>
    <t>Основное мероприятие «Развитие инфраструктуры системы здравоохранения»</t>
  </si>
  <si>
    <t>Основное мероприятие «Обеспечение медицинской деятельности, связанной с донорством органов человека в целях трансплантации»</t>
  </si>
  <si>
    <t>Реализация отдельных мероприятий государственной программы «Развитие здравоохранения» (на обеспечение медицинской деятельности, связанной с донорством органов человека в целях трансплантации) (Предоставление субсидий бюджетным, автономным учреждениям и иным некоммерческим организациям)</t>
  </si>
  <si>
    <t xml:space="preserve">Подпрограмма «Охрана здоровья матери и ребенка»  </t>
  </si>
  <si>
    <t>Основное мероприятие «Закупки оборудования (включая медицинское) и расходных материалов для неонатального и аудиологического скрининга»</t>
  </si>
  <si>
    <t>Основное мероприятие «Мероприятия по пренатальной (дородовой) диагностике»</t>
  </si>
  <si>
    <t>Основное мероприятие «Закупки лекарственных препаратов и изделий медицинского назначения»</t>
  </si>
  <si>
    <t>Основное мероприятие «Реализация мероприятий модернизации здравоохранения Белгородской области в части укрепления материально-технической базы медицинских учреждений (проектирование, строительство и ввод в эксплуатацию перинатальных центров)»</t>
  </si>
  <si>
    <t xml:space="preserve">Подпрограмма «Оказание паллиативной помощи, в том числе детям» </t>
  </si>
  <si>
    <t>Подпрограмма «Кадровое обеспечение системы здравоохранения»</t>
  </si>
  <si>
    <t>Основное мероприятие «Финансовое обеспечение единовременного денежного поощрения лучших врачей»</t>
  </si>
  <si>
    <t>Основное мероприятие «Ежемесячная денежная выплата по оплате жилых помещений, отопления и освещения медицинским и фармацевтическим работникам областных государственных учреждений здравоохранения»</t>
  </si>
  <si>
    <t>Подпрограмма «Совершенствование системы территориального планирования»</t>
  </si>
  <si>
    <t>Основное мероприятие «Компенсация расходов, связанных с оказанием медицинскими организациями медицинской помощи гражданам Украины и лицам без гражданства»</t>
  </si>
  <si>
    <t>Мероприятия государственной программы «Доступная среда» до 2020 года за счет средств субъекта Российской Федерации  (Закупка товаров, работ и услуг для обеспечения государственных (муниципальных) нужд)</t>
  </si>
  <si>
    <t>Государственная программа  Белгородской области  «Развитие здравоохранения Белгородской области  на 2014-2020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</si>
  <si>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</si>
  <si>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 xml:space="preserve">Основное мероприятие «Мероприятия, направленные на совершенствование медицинской помощи больным с онкологическими заболеваниями, с психиатрическими расстройствами поведения, дерматовенерологическими заболеваниями и сахарным диабетом» </t>
  </si>
  <si>
    <t>Подпрограмма «Обеспечение деятельности (оказание услуг) государственных учреждений (организаций)»</t>
  </si>
  <si>
    <t>Подпрограмма «Совершенствование системы лекарственного обеспечения, в том числе в амбулаторных условиях»</t>
  </si>
  <si>
    <t>Основное мероприятие «Централизованная закупка лекарственных препаратов и изделий медицинского назначения»</t>
  </si>
  <si>
    <t>Основное мероприятие «Закупки иммунопрепаратов для вакцинопрофилактики инфекций по эпидемическим показаниям (вакцинация против бешенства, пневмококковой инфекции, ветряной оспы, вирусного гепатита A)»</t>
  </si>
  <si>
    <t xml:space="preserve">Основное мероприятие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t>
  </si>
  <si>
    <t>Основное мероприятие «Субвенции на финансовое обеспечение оказания отдельным категориям граждан социальной услуги по обеспечению необходимыми лекарственными препаратами, медицинскими изделиями, а также специализированными продуктами лечебного питания для детей-инвалидов»</t>
  </si>
  <si>
    <t>Основное мероприятие «Реализация отдельных полномочий в области лекарственного обеспечения»</t>
  </si>
  <si>
    <t>Основное мероприятие «Денежные выплаты донорам за сдачу крови и ее компонентов»</t>
  </si>
  <si>
    <t xml:space="preserve">Основное мероприятие «Мероприятия по развитию службы крови» </t>
  </si>
  <si>
    <t>Подпрограмма «Профилактика немедицинского потребления наркотических средств и психотропных веществ»</t>
  </si>
  <si>
    <t>Подпрограмма «Профилактика заболеваний и формирование здорового образа жизни. Развитие первичной медико-санитарной помощи»</t>
  </si>
  <si>
    <t>Основное мероприятие «Мероприятия, направленные на формирование здорового образа жизни у населения Белгородской области, включая сокращение потребления алкоголя и табака»</t>
  </si>
  <si>
    <t>Реализация отдельных мероприятий государственной программы «Развитие здравоохранения» ( на обеспечение закупок диагностических средств для выявления и мониторинга лечения лиц, инфицированных вирусами иммунодефицита человека и гепатитов В и С)  (Предоставление субсидий бюджетным, автономным учреждениям и иным некоммерческим организациям)</t>
  </si>
  <si>
    <t>Подпрограмма «Охрана здоровья матери и ребенка»</t>
  </si>
  <si>
    <t>Основное мероприятие «Повышение квалификации и профессиональная подготовка и переподготовка кадров»</t>
  </si>
  <si>
    <t>Основное мероприятие «Финансовое обеспечение единовременных компенсационных выплат медицинским работникам»</t>
  </si>
  <si>
    <t>Реализация отдельных мероприятий государственной программы «Развитие здравоохранения»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рессеянным склерозом, а также после трансплантации органов тканей) (Закупка товаров, работ и услуг для обеспечения государственных (муниципальных) нужд)</t>
  </si>
  <si>
    <t>Основное мероприятие «Финансовое обеспечение обязательного медицинского страхования»</t>
  </si>
  <si>
    <t>Основное мероприятие «Субвенции на осуществление отдельных государственных полномочий в сфере здравоохранения»</t>
  </si>
  <si>
    <t>Основное мероприятие «Закупка оборудованием (включая медицинское)»</t>
  </si>
  <si>
    <t>Иные бюджетные трансферты на выплату премии Губернатора Белгородской области «За будущее Белгородчины»</t>
  </si>
  <si>
    <t>Основное мероприятие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</si>
  <si>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</si>
  <si>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</si>
  <si>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(Иные бюджетные ассигнования)</t>
  </si>
  <si>
    <t>Подпрограмма «Развитие мер  социальной поддержки  отдельных категорий граждан»</t>
  </si>
  <si>
    <t>Подпрограмма «Модернизация и развитие социального обслуживания населения»</t>
  </si>
  <si>
    <t>Основное мероприятие «Оказание социальных услуг населению организациями социального обслуживания»</t>
  </si>
  <si>
    <t>Государственная программа Белгородской области  «Социальная поддержка граждан  Белгородской области на 2014-2020 годы»</t>
  </si>
  <si>
    <t>Основное мероприятие «Оплата жилищно-коммунальных услуг отдельным категориям граждан»</t>
  </si>
  <si>
    <t>Единовременное денежное поощрение при награждении  почетным знаком «Материнская Слава»  (Социальное обеспечение и иные выплаты населению)</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</si>
  <si>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(Межбюджетные трансферты)</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</si>
  <si>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ответственности владельцев транспортных средств» (Межбюджетные трансферты)</t>
  </si>
  <si>
    <t>Основное мероприятие «Социальная поддержка граждан, имеющих особые заслуги перед Российской Федерацией и Белгородской областью»</t>
  </si>
  <si>
    <t>Субвенции на выплату пособия  лицам, которым присвоено звание  «Почетный гражданин Белгородской области» (Межбюджетные трансферты)</t>
  </si>
  <si>
    <t>Основное мероприятие «Предоставление отдельным категориям  граждан государственной социальной помощи в части проезда к месту  санаторно-курортного лечения и обратно»</t>
  </si>
  <si>
    <t xml:space="preserve">Подпрограмма «Социальная поддержка семьи и детей» </t>
  </si>
  <si>
    <t>Основное мероприятие «Предоставление мер социальной поддержки семьям и детям»</t>
  </si>
  <si>
    <t>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 81-ФЗ «О государственных пособиях гражданам, имеющим детей»  (Межбюджетные трансферты)</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</si>
  <si>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 81-ФЗ «О государственных пособиях гражданам, имеющим детей»  (Межбюджетные трансферты) </t>
  </si>
  <si>
    <t>Осуществление переданных органам государственной власти  субъектов Российской Федерации полномочий Российской Федерации по выплате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в соответствии с Федеральным законом от 19 мая 1995 года № 81-ФЗ «О государственных пособиях гражданам, имеющим детей» (Межбюджетные трансферты)</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</si>
  <si>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 в соответствии с Федеральным законом от 19 мая 1995 года N 81-ФЗ «О государственных пособиях гражданам, имеющим детей»(Межбюджетные трансферты) </t>
  </si>
  <si>
    <t>Мероприятия государственной программы «Доступная среда» на 2011- 2020 годы  (Межбюджетные трансферты)</t>
  </si>
  <si>
    <t>Мероприятия   государственной программы  Российской Федерации «Доступная среда»  (Межбюджетные трансферты)</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</si>
  <si>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(Социальное обеспечение и иные выплаты населению)</t>
  </si>
  <si>
    <t>Осуществление полномочий по обеспечению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1941 - 1945 годов» (Межбюджетные трансферты)</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</si>
  <si>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(Межбюджетные трансферты)</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</si>
  <si>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 (Социальное обеспечение и иные выплаты населению)</t>
  </si>
  <si>
    <t>Осуществление полномочий по обеспечению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(Межбюджетные трансферты)</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</si>
  <si>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 (Межбюджетные трансферты)</t>
  </si>
  <si>
    <t>Реализация мероприятий федеральной целевой программы «Устойчивое развитие сельских территорий на 2014-2017 годы и на период до 2020 года» (Социальное обеспечение и иные выплаты населению)</t>
  </si>
  <si>
    <t>Реализация мероприятий федеральной целевой программы «Устойчивое развитие сельских территорий на 2014-2017 годы и на период до 2020 года»  (Социальное обеспечение и иные выплаты населению)</t>
  </si>
  <si>
    <t>Основное мероприятие «Социальные выплаты безработным гражданам»</t>
  </si>
  <si>
    <t xml:space="preserve">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(Социальное обеспечение и иные выплаты населению)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</si>
  <si>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(Межбюджетные трансферты)</t>
  </si>
  <si>
    <t>Подпрограмма «Развитие дошкольного образования»</t>
  </si>
  <si>
    <t>Субвенции  на выплату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  в рамках подпрограммы «Развитие дошкольного образования» государственной программы «Развитие образования Белгородской области на 2014-2020 годы» (Межбюджетные трансферты)</t>
  </si>
  <si>
    <t xml:space="preserve">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(Социальное обеспечение и иные выплаты населению) </t>
  </si>
  <si>
    <t>Основное мероприятие «Предоставление мер социальной поддержки детям-сиротам и детям, оставшимся без попечения родителей»</t>
  </si>
  <si>
    <t>Основное мероприятие «Профилактика безнадзорности и правонарушений несовершеннолетних»</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</si>
  <si>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 (Предоставление субсидий бюджетным, автономным учреждениям и иным некоммерческим организациям)</t>
  </si>
  <si>
    <t>Основное мероприятие «Укрепление материально-технической базы организаций социального обслуживания населения»</t>
  </si>
  <si>
    <t xml:space="preserve">Основное мероприятие «Оказание социальных услуг населению организациями социального обслуживания» </t>
  </si>
  <si>
    <t>Подпрограмма  «Повышение эффективности государственной поддержки социально ориентированных некоммерческих организаций»</t>
  </si>
  <si>
    <t>Основное мероприятие «Мероприятия по повышению эффективности»</t>
  </si>
  <si>
    <t>Основное мероприятие «Обеспечение поэтапного доступа социально-ориентированных некоммерческих организаций, осуществляющих деятельность в социальной сфере, к бюджетным средствам, выделяемым на предоставление социальных услуг населению»</t>
  </si>
  <si>
    <t>Основное мероприятие «Субвенции на организацию предоставления отдельных мер социальной защиты населения»</t>
  </si>
  <si>
    <t>Основное мероприятие «Субвенции на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</si>
  <si>
    <t>Основное мероприятие «Субвенции на осуществление деятельности по опеке и попечительству в отношении совершеннолетних лиц»</t>
  </si>
  <si>
    <t>Основное мероприятие «Субвенции на организацию предоставления ежемесячных денежных компенсаций расходов по оплате жилищно-коммунальных услуг»</t>
  </si>
  <si>
    <t>Основное мероприятие «Субвенции на организацию предоставления социального пособия на погребение»</t>
  </si>
  <si>
    <t>Основное мероприятие «Единовременная субсидия на приобретение жилой площади государственным гражданским служащим области»</t>
  </si>
  <si>
    <t>Мероприятия государственной программы  Российской Федерации «Доступная среда» на 2011-2020 годы (Закупка товаров, работ и услуг для обеспечения государственных (муниципальных) нужд)</t>
  </si>
  <si>
    <t>Мероприятия государственной программы  Российской Федерации «Доступная среда» на 2011-2020 годы (Предоставление субсидий бюджетным, автономным учреждениям и иным некоммерческим организациям)</t>
  </si>
  <si>
    <t>Подпрограмма «Развитие физической культуры и массового спорта»</t>
  </si>
  <si>
    <t>Основное мероприятие «Мероприятия по вовлечению населения в занятия физической культурой и массовым спортом»</t>
  </si>
  <si>
    <t>Субсидии на реализацию мероприятий по поэтапному внедрению Всероссийского физкультурно-спортивного комплекса «Готов к труду и обороне» (ГТО)  (Предоставление субсидий бюджетным, автономным учреждениям и иным некоммерческим организациям)</t>
  </si>
  <si>
    <t>Реализация мероприятий по поэтапному внедрению Всероссийского физкультурно-спортивного комплекса «Готов к труду и обороне» (ГТО)  (Предоставление субсидий бюджетным, автономным учреждениям и иным некоммерческим организациям)</t>
  </si>
  <si>
    <t>Основное мероприятие «Мероприятия по поэтапному внедрению Всероссийского физкультурно-спортивного комплекса «Готов к труду и обороне» (ГТО)»</t>
  </si>
  <si>
    <t>Основное мероприятие «Создание спортивной инфраструктуры и материально-технической базы для занятия физической культурой и массовым спортом»</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</si>
  <si>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</si>
  <si>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Основное мероприятие «Создание эффективной системы физического воспитания, ориентированной на особенности развития детей и подростков»</t>
  </si>
  <si>
    <t>Основное мероприятие «Поддержка создания и деятельности социально ориентированных некоммерческих организаций, оказывающих услуги в сфере физической культуры и спорта»</t>
  </si>
  <si>
    <t>Основное мероприятие «Закупка спортивного оборудования для специализированных детско-юношеских спортивных школ олимпийского резерва и училищ олимпийского резерва»</t>
  </si>
  <si>
    <t>Финансовое обеспечение мероприятий федеральной целевой программы «Развитие физической культуры и спорта в Российской Федерации на 2016 - 2020 годы» (Предоставление субсидий бюджетным, автономным учреждениям и иным некоммерческим организациям)</t>
  </si>
  <si>
    <t>Государственная программа  Белгородской области «Развитие физической культуры и спорта Белгородской области на 2014-2020 годы»</t>
  </si>
  <si>
    <t xml:space="preserve">Подпрограмма  «Развитие физической культуры и массового спорта» </t>
  </si>
  <si>
    <t>Основное мероприятие «Создание спортивной инфраструктуры и материально-технической базы для занятий физической культурой и спортом»</t>
  </si>
  <si>
    <t>Финансовое обеспечение мероприятий федеральной целевой программы «Развитие физической культуры и спорта в Российской Федерации на 2016 - 2020 годы» (Межбюджетные трансферты</t>
  </si>
  <si>
    <t>Финансовое обеспечение мероприятий федеральной целевой программы «Развитие физической культуры и спорта в Российской Федерации на 2016 - 2020 годы» (Капитальные вложения в объекты государственной (муниципальной) собственности)</t>
  </si>
  <si>
    <t>Финансовое обеспечение мероприятий федеральной целевой программы «Развитие физической культуры и спорта в Российской Федерации на 2016-2020 годы» (Межбюджетные трансферты)</t>
  </si>
  <si>
    <t xml:space="preserve">Основное мероприятие «Создание спортивной инфраструктуры и материально-технической базы для занятий физической культурой и массовым спортом» </t>
  </si>
  <si>
    <t>Государственная программа Белгородской области «Обеспечение населения Белгородской области информацией о  деятельности органов государственной власти и приоритетах  региональной политики на 2014-2020 годы»</t>
  </si>
  <si>
    <t>Подпрограмма «Информирование населения Белгородской области о направлениях внутренней региональной политики в печатных и электронных средствах массовой информации»</t>
  </si>
  <si>
    <t>Основное мероприятие «Освещение вопросов защиты прав человека и правозащитной деятельности»</t>
  </si>
  <si>
    <t>Подпрограмма «Открытая власть»</t>
  </si>
  <si>
    <t>Расходы областного бюджета на предоставление межбюджетных трансфертов в форме дотаций по итогам оценки эффективности деятельности органов местного самоуправления в рамках непрограммного направления деятельности «Реализация функций органов власти Белгородской области»</t>
  </si>
  <si>
    <t>Реализация мероприятий федеральной целевой программы «Укрепление единства российской нации и этнокультурное развитие народов России (2014-2020 годы)» (Закупка товаров, работ и услуг для обеспечения государственных (муниципальных) нужд)</t>
  </si>
  <si>
    <t>Реализация мероприятий федеральной целевой программы «Укрепление единства российской нации и этнокультурное развитие народов России (2014-2020 годы)»  (Предоставление субсидий бюджетным, автономным учреждениям и иным некоммерческим организациям)</t>
  </si>
  <si>
    <t>Субсидии на финансовое обеспечение мероприятий федеральной целевой программы «Развитие физической культуры и спорта в Российской Федерации на 2016-2020 годы» (Предоставление субсидий бюджетным, автономным учреждениям и иным некоммерческим организациям)</t>
  </si>
  <si>
    <t>Государственная программа Белгородской области «Обеспечение безопасности жизнедеятельности населения и территорий Белгородской области на 2014–2020 годы»</t>
  </si>
  <si>
    <t xml:space="preserve">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(Иные бюджетные ассигнования) </t>
  </si>
  <si>
    <t>Основное мероприятие «Субвенции  на организацию транспортного обслуживания населения в пригородном межмуниципальном сообщении»</t>
  </si>
  <si>
    <t>Субсидии на разработку проектно-сметной документации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 (Межбюджетные трансферты)</t>
  </si>
  <si>
    <t>Основное мероприятие «Охрана и использование объектов животного мира на территории Белгородской области (за исключением охотничьих ресурсов и водных биологических ресурсов)»</t>
  </si>
  <si>
    <t>Стипендии (Социальное обеспечение и иные выплаты населению)</t>
  </si>
  <si>
    <t xml:space="preserve">Подпрограмма  «Доступная среда» до 2020 года  </t>
  </si>
  <si>
    <t>Подпрограмма  «Доступная среда»</t>
  </si>
  <si>
    <t>Государственная программа Белгородской области
«Развитие здравоохранения Белгородской области на 2014–2020 годы»</t>
  </si>
  <si>
    <t>Проведение выборов высшего должностного лица субъекта Российской Федерации  (Закупка товаров, работ и услуг для обеспечения государственных (муниципальных) нужд)</t>
  </si>
  <si>
    <t>Высокотехнологичная медицинская помощь, не включенная в базовую программу обязательного медицинского страхования  (Предоставление субсидий бюджетным, автономным учреждениям и иным некоммерческим организациям)</t>
  </si>
  <si>
    <t>Мероприятия, направленные на совершенствование медицинской помощи больным с онкологическими заболеваниями, с психиатрическими расстройствами поведения, дерматовенерологическими заболеваниями и сахарным диабетом  (Предоставление субсидий бюджетным, автономным учреждениям и иным некоммерческим организациям)</t>
  </si>
  <si>
    <t>Основное мероприятие «Формирование условия для беспрепятственного доступа инвалидов и других маломобильных групп населения к приоритетным объектам и услугам в сфере социальной защиты населения, занятости, здравоохранения, культуры, образования, информации и связи, транспортной и пешеходной инфраструктуры, физической культуры и спорта в Белгородской области»</t>
  </si>
  <si>
    <t xml:space="preserve">Основное мероприятие «Ежемесячная денежная выплата по оплате жилых помещений, отопления и освещения медицинским и фармацевтическим работникам областных государственных учреждений здравоохранения» </t>
  </si>
  <si>
    <t>Реализация отдельных мероприятий государственной программы «Развитие здравоохранения» (на обеспечение закупок диагностических средств для выявления и мониторинга лечения лиц, инфицированных вирусами иммунодефицита человека и гепатитов В и С)  (Предоставление субсидий бюджетным, автономным учреждениям и иным некоммерческим организациям)</t>
  </si>
  <si>
    <t>Реализация отдельных мероприятий государственной программы «Развитие здравоохранения»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рессеянным склерозом, а также после трансплантации органов тканей) (Закупка товаров, работ и услуг для обеспечения государственных (муниципальных)</t>
  </si>
  <si>
    <t>Иные межбюджетные трансферты на выплату единовременной адресной материальной помощи женщинам, находящимся в трудной жизненной ситуации и сохранившим беременность (Межбюджетные трансферты)</t>
  </si>
  <si>
    <t>Основное мероприятие «Формирование условия для беспрепятственного доступа мнвалидов и других маломобильных групп населения к приоритетным объектам и услугам в сфере социальной защиты населения, занятости, здравоохранения, культуры, образования, информации и связи, транспортной и пешеходной инфраструктуры, физической культуры и спорта в Белгородской области»</t>
  </si>
  <si>
    <t>Мероприятия   государственной программы  Российской Федерации «Доступная среда» на 2011- 2020 годы (Закупка товаров, работ и услуг для обеспечения государственных (муниципальных) нужд)</t>
  </si>
  <si>
    <t>Мероприятия   государственной программы  Российской Федерации «Доступная среда» на 2011- 2020 годы (Межбюджетные трагсферты)</t>
  </si>
  <si>
    <t>Мероприятия   государственной программы  Российской Федерации «Доступная среда» на 2011-2020 годы (Закупка товаров, работ и услуг для обеспечения государственных (муниципальных) нужд)</t>
  </si>
  <si>
    <t>Мероприятия  государственной программы Российской Федерации «Доступная среда» на 2011-2020 годы (Предоставление субсидий бюджетным, автономным учреждениям и иным некоммерческим организациям)</t>
  </si>
  <si>
    <t>Мероприятия государственной программы  Российской Федерации «Доступная среда» на 2011-2020 годы  (Межбюджетные трансферты)</t>
  </si>
  <si>
    <t>Мероприятия государственной программы  Российской Федерации «Доступная среда» на 2011-2020 годы  (Предоставление субсидий бюджетным, автономным учреждениям и иным некоммерческим организациям)</t>
  </si>
  <si>
    <t xml:space="preserve">Реализация мероприятий по безопасности дорожного движения (Предоставление субсидий бюджетным, автономным учреждениям и иным некоммерческим организациям) </t>
  </si>
  <si>
    <t>Мероприятия государственной программы Российской Федерации «Доступная среда» на 2011- 2020 годы (Межбюджетные трансферты)</t>
  </si>
  <si>
    <t>Мероприятия государственной программы Российской Федерации «Доступная среда» на 2011-2020 годы  (Межбюджетные трансферты)</t>
  </si>
  <si>
    <t>Мероприятия государственной программы Российской Федерации «Доступная среда» на 2011-2020 годы (Предоставление субсидий бюджетным, автономным учреждениям и иным некоммерческим организациям)</t>
  </si>
  <si>
    <t>Финансовое обеспечение мероприятий федеральной целевой программы развитие образования  на 2016-2020 годы (Закупка товаров, работ и услуг для обеспечения государственных (муниципальных) нужд)</t>
  </si>
  <si>
    <t>Взнос в утавной капитал акционерного общества «Корпорация «Развитие» (Капитальные вложения в объекты государственной (муниципальной) собственности)</t>
  </si>
  <si>
    <t>Основное мероприятие «Приоритетный проект «Формирование комфортной городской среды»</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</si>
</sst>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0"/>
    <numFmt numFmtId="173" formatCode="0.00000"/>
    <numFmt numFmtId="174" formatCode="0.0000"/>
    <numFmt numFmtId="175" formatCode="0.0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
    <numFmt numFmtId="182" formatCode="000"/>
    <numFmt numFmtId="183" formatCode="0000000"/>
    <numFmt numFmtId="184" formatCode="[$-FC19]d\ mmmm\ yyyy\ &quot;г.&quot;"/>
    <numFmt numFmtId="185" formatCode="0.0000E+00"/>
    <numFmt numFmtId="186" formatCode="0.000E+00"/>
    <numFmt numFmtId="187" formatCode="0.0E+00"/>
    <numFmt numFmtId="188" formatCode="0E+00"/>
    <numFmt numFmtId="189" formatCode="#,##0.0"/>
    <numFmt numFmtId="190" formatCode="_-* #,##0.0\ _р_._-;\-* #,##0.0\ _р_._-;_-* &quot;-&quot;??\ _р_._-;_-@_-"/>
    <numFmt numFmtId="191" formatCode="_-* #,##0\ _р_._-;\-* #,##0\ _р_._-;_-* &quot;-&quot;??\ _р_._-;_-@_-"/>
    <numFmt numFmtId="192" formatCode="#,##0_р_."/>
    <numFmt numFmtId="193" formatCode="_-* #,##0_р_._-;\-* #,##0_р_._-;_-* &quot;-&quot;??_р_._-;_-@_-"/>
    <numFmt numFmtId="194" formatCode="0.0000000000"/>
    <numFmt numFmtId="195" formatCode="0.000000000"/>
    <numFmt numFmtId="196" formatCode="0.00000000"/>
    <numFmt numFmtId="197" formatCode="0.0000000"/>
    <numFmt numFmtId="198" formatCode="#,##0_ ;\-#,##0\ "/>
  </numFmts>
  <fonts count="6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b/>
      <sz val="12"/>
      <name val="Times New Roman"/>
      <family val="1"/>
    </font>
    <font>
      <b/>
      <sz val="10"/>
      <color indexed="8"/>
      <name val="Times New Roman"/>
      <family val="1"/>
    </font>
    <font>
      <sz val="12"/>
      <color indexed="8"/>
      <name val="Times New Roman"/>
      <family val="1"/>
    </font>
    <font>
      <b/>
      <sz val="12"/>
      <color indexed="8"/>
      <name val="Times New Roman"/>
      <family val="1"/>
    </font>
    <font>
      <sz val="14"/>
      <name val="Times New Roman"/>
      <family val="1"/>
    </font>
    <font>
      <b/>
      <sz val="12"/>
      <color indexed="10"/>
      <name val="Times New Roman"/>
      <family val="1"/>
    </font>
    <font>
      <b/>
      <sz val="14"/>
      <name val="Arial Cyr"/>
      <family val="0"/>
    </font>
    <font>
      <sz val="12"/>
      <name val="Times New Roman"/>
      <family val="1"/>
    </font>
    <font>
      <b/>
      <sz val="11"/>
      <color indexed="8"/>
      <name val="Times New Roman"/>
      <family val="1"/>
    </font>
    <font>
      <b/>
      <sz val="11"/>
      <name val="Times New Roman"/>
      <family val="1"/>
    </font>
    <font>
      <b/>
      <sz val="10"/>
      <name val="Times New Roman"/>
      <family val="1"/>
    </font>
    <font>
      <sz val="10"/>
      <name val="Times New Roman"/>
      <family val="1"/>
    </font>
    <font>
      <sz val="11"/>
      <name val="Arial"/>
      <family val="2"/>
    </font>
    <font>
      <sz val="12"/>
      <name val="Arial Cyr"/>
      <family val="0"/>
    </font>
    <font>
      <sz val="12"/>
      <name val="Arial"/>
      <family val="2"/>
    </font>
    <font>
      <sz val="10"/>
      <name val="Arial"/>
      <family val="2"/>
    </font>
    <font>
      <sz val="11"/>
      <color indexed="8"/>
      <name val="Calibri"/>
      <family val="2"/>
    </font>
    <font>
      <i/>
      <sz val="12"/>
      <color indexed="12"/>
      <name val="Times New Roman"/>
      <family val="1"/>
    </font>
    <font>
      <b/>
      <sz val="12"/>
      <name val="Arial Cyr"/>
      <family val="0"/>
    </font>
    <font>
      <b/>
      <sz val="14"/>
      <color indexed="8"/>
      <name val="Times New Roman"/>
      <family val="1"/>
    </font>
    <font>
      <sz val="8"/>
      <name val="Arial Cyr"/>
      <family val="0"/>
    </font>
    <font>
      <sz val="11"/>
      <color indexed="8"/>
      <name val="Times New Roman"/>
      <family val="1"/>
    </font>
    <font>
      <sz val="11"/>
      <name val="Times New Roman"/>
      <family val="1"/>
    </font>
    <font>
      <sz val="12.5"/>
      <name val="Times New Roman"/>
      <family val="1"/>
    </font>
    <font>
      <i/>
      <sz val="11"/>
      <color indexed="8"/>
      <name val="Times New Roman"/>
      <family val="1"/>
    </font>
    <font>
      <i/>
      <sz val="12"/>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style="thin"/>
      <bottom>
        <color indexed="63"/>
      </bottom>
    </border>
    <border>
      <left style="medium"/>
      <right style="medium"/>
      <top>
        <color indexed="63"/>
      </top>
      <bottom style="thin"/>
    </border>
    <border>
      <left style="thin"/>
      <right style="thin"/>
      <top style="thin"/>
      <bottom style="thin"/>
    </border>
    <border>
      <left style="thin"/>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medium"/>
    </border>
    <border>
      <left style="thin"/>
      <right style="medium"/>
      <top style="medium"/>
      <bottom>
        <color indexed="63"/>
      </botto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color indexed="63"/>
      </bottom>
    </border>
    <border>
      <left>
        <color indexed="63"/>
      </left>
      <right style="thin"/>
      <top style="medium"/>
      <bottom style="thin"/>
    </border>
    <border>
      <left>
        <color indexed="63"/>
      </left>
      <right style="thin"/>
      <top style="thin"/>
      <bottom style="medium"/>
    </border>
    <border>
      <left style="thin"/>
      <right style="thin"/>
      <top style="thin"/>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1" fillId="0" borderId="0">
      <alignment/>
      <protection/>
    </xf>
    <xf numFmtId="0" fontId="21"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397">
    <xf numFmtId="0" fontId="0" fillId="0" borderId="0" xfId="0" applyAlignment="1">
      <alignment/>
    </xf>
    <xf numFmtId="0" fontId="0" fillId="0" borderId="0" xfId="0" applyFill="1" applyAlignment="1" applyProtection="1">
      <alignment vertical="center" wrapText="1"/>
      <protection locked="0"/>
    </xf>
    <xf numFmtId="0" fontId="8" fillId="0" borderId="0" xfId="0" applyFont="1" applyFill="1" applyBorder="1" applyAlignment="1">
      <alignment horizontal="center" wrapText="1"/>
    </xf>
    <xf numFmtId="182" fontId="8" fillId="0" borderId="0" xfId="0" applyNumberFormat="1" applyFont="1" applyFill="1" applyBorder="1" applyAlignment="1">
      <alignment horizontal="center" wrapText="1"/>
    </xf>
    <xf numFmtId="49" fontId="13" fillId="0" borderId="0" xfId="0" applyNumberFormat="1" applyFont="1" applyFill="1" applyBorder="1" applyAlignment="1">
      <alignment horizontal="center"/>
    </xf>
    <xf numFmtId="0" fontId="8" fillId="0" borderId="10" xfId="0" applyFont="1" applyFill="1" applyBorder="1" applyAlignment="1">
      <alignment horizontal="center" wrapText="1"/>
    </xf>
    <xf numFmtId="182" fontId="9" fillId="0" borderId="0" xfId="0" applyNumberFormat="1" applyFont="1" applyFill="1" applyBorder="1" applyAlignment="1">
      <alignment horizontal="center" wrapText="1"/>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9" fillId="0" borderId="13" xfId="0" applyFont="1" applyFill="1" applyBorder="1" applyAlignment="1">
      <alignment horizontal="center" wrapText="1"/>
    </xf>
    <xf numFmtId="0" fontId="6" fillId="0" borderId="13" xfId="0" applyFont="1" applyFill="1" applyBorder="1" applyAlignment="1">
      <alignment horizontal="center" wrapText="1"/>
    </xf>
    <xf numFmtId="182" fontId="9" fillId="0" borderId="13" xfId="0" applyNumberFormat="1" applyFont="1" applyFill="1" applyBorder="1" applyAlignment="1">
      <alignment horizontal="center" wrapText="1"/>
    </xf>
    <xf numFmtId="181" fontId="9" fillId="0" borderId="13" xfId="0" applyNumberFormat="1" applyFont="1" applyFill="1" applyBorder="1" applyAlignment="1">
      <alignment horizontal="center" wrapText="1"/>
    </xf>
    <xf numFmtId="49" fontId="8" fillId="0" borderId="0" xfId="0" applyNumberFormat="1" applyFont="1" applyFill="1" applyBorder="1" applyAlignment="1">
      <alignment horizontal="center" wrapText="1"/>
    </xf>
    <xf numFmtId="0" fontId="8" fillId="0" borderId="13" xfId="0" applyFont="1" applyFill="1" applyBorder="1" applyAlignment="1">
      <alignment horizontal="center" wrapText="1"/>
    </xf>
    <xf numFmtId="0" fontId="9" fillId="0" borderId="10" xfId="0" applyFont="1" applyFill="1" applyBorder="1" applyAlignment="1">
      <alignment horizontal="center" wrapText="1"/>
    </xf>
    <xf numFmtId="181" fontId="9" fillId="0" borderId="10" xfId="0" applyNumberFormat="1" applyFont="1" applyFill="1" applyBorder="1" applyAlignment="1">
      <alignment horizontal="center" wrapText="1"/>
    </xf>
    <xf numFmtId="182" fontId="9" fillId="0" borderId="10" xfId="0" applyNumberFormat="1" applyFont="1" applyFill="1" applyBorder="1" applyAlignment="1">
      <alignment horizontal="center" wrapText="1"/>
    </xf>
    <xf numFmtId="0" fontId="0" fillId="0" borderId="0" xfId="0" applyFont="1" applyAlignment="1">
      <alignment/>
    </xf>
    <xf numFmtId="0" fontId="17" fillId="0" borderId="0" xfId="0" applyFont="1" applyFill="1" applyAlignment="1">
      <alignment/>
    </xf>
    <xf numFmtId="0" fontId="16" fillId="0" borderId="0" xfId="0" applyFont="1" applyAlignment="1">
      <alignment/>
    </xf>
    <xf numFmtId="0" fontId="17" fillId="0" borderId="0" xfId="0" applyFont="1" applyAlignment="1">
      <alignment/>
    </xf>
    <xf numFmtId="0" fontId="13" fillId="0" borderId="0" xfId="0" applyFont="1" applyFill="1" applyBorder="1" applyAlignment="1">
      <alignment horizontal="center"/>
    </xf>
    <xf numFmtId="49" fontId="6" fillId="0" borderId="13" xfId="0" applyNumberFormat="1" applyFont="1" applyFill="1" applyBorder="1" applyAlignment="1">
      <alignment horizontal="center"/>
    </xf>
    <xf numFmtId="0" fontId="18" fillId="0" borderId="0" xfId="0" applyFont="1" applyAlignment="1">
      <alignment vertical="center"/>
    </xf>
    <xf numFmtId="0" fontId="19" fillId="0" borderId="0" xfId="0" applyFont="1" applyFill="1" applyBorder="1" applyAlignment="1" applyProtection="1">
      <alignment vertical="center" wrapText="1"/>
      <protection locked="0"/>
    </xf>
    <xf numFmtId="0" fontId="20" fillId="0" borderId="0" xfId="0" applyFont="1" applyBorder="1" applyAlignment="1">
      <alignment vertical="center"/>
    </xf>
    <xf numFmtId="0" fontId="11" fillId="0" borderId="13" xfId="0" applyFont="1" applyFill="1" applyBorder="1" applyAlignment="1">
      <alignment horizontal="center" wrapText="1"/>
    </xf>
    <xf numFmtId="182" fontId="11" fillId="0" borderId="13" xfId="0" applyNumberFormat="1" applyFont="1" applyFill="1" applyBorder="1" applyAlignment="1">
      <alignment horizontal="center" wrapText="1"/>
    </xf>
    <xf numFmtId="181" fontId="9" fillId="0" borderId="11" xfId="0" applyNumberFormat="1" applyFont="1" applyFill="1" applyBorder="1" applyAlignment="1">
      <alignment horizontal="center" wrapText="1"/>
    </xf>
    <xf numFmtId="182" fontId="9" fillId="0" borderId="11" xfId="0" applyNumberFormat="1" applyFont="1" applyFill="1" applyBorder="1" applyAlignment="1">
      <alignment horizontal="center" wrapText="1"/>
    </xf>
    <xf numFmtId="49" fontId="8" fillId="0" borderId="0" xfId="56" applyNumberFormat="1" applyFont="1" applyFill="1" applyBorder="1" applyAlignment="1">
      <alignment horizontal="center" wrapText="1"/>
      <protection/>
    </xf>
    <xf numFmtId="0" fontId="6" fillId="0" borderId="13" xfId="0" applyFont="1" applyFill="1" applyBorder="1" applyAlignment="1">
      <alignment horizontal="center"/>
    </xf>
    <xf numFmtId="3" fontId="6" fillId="0" borderId="14" xfId="0" applyNumberFormat="1" applyFont="1" applyFill="1" applyBorder="1" applyAlignment="1">
      <alignment horizontal="right"/>
    </xf>
    <xf numFmtId="3" fontId="6" fillId="0" borderId="15" xfId="0" applyNumberFormat="1" applyFont="1" applyFill="1" applyBorder="1" applyAlignment="1">
      <alignment horizontal="right"/>
    </xf>
    <xf numFmtId="3" fontId="13" fillId="0" borderId="15" xfId="0" applyNumberFormat="1" applyFont="1" applyFill="1" applyBorder="1" applyAlignment="1">
      <alignment horizontal="right"/>
    </xf>
    <xf numFmtId="3" fontId="6" fillId="0" borderId="16" xfId="0" applyNumberFormat="1" applyFont="1" applyFill="1" applyBorder="1" applyAlignment="1">
      <alignment horizontal="right"/>
    </xf>
    <xf numFmtId="3" fontId="6" fillId="0" borderId="17" xfId="0" applyNumberFormat="1" applyFont="1" applyFill="1" applyBorder="1" applyAlignment="1">
      <alignment horizontal="right"/>
    </xf>
    <xf numFmtId="3" fontId="13" fillId="0" borderId="17" xfId="0" applyNumberFormat="1" applyFont="1" applyFill="1" applyBorder="1" applyAlignment="1">
      <alignment horizontal="right"/>
    </xf>
    <xf numFmtId="3" fontId="9" fillId="0" borderId="14" xfId="0" applyNumberFormat="1" applyFont="1" applyFill="1" applyBorder="1" applyAlignment="1">
      <alignment horizontal="right"/>
    </xf>
    <xf numFmtId="0" fontId="8" fillId="0" borderId="18" xfId="0" applyFont="1" applyFill="1" applyBorder="1" applyAlignment="1">
      <alignment horizontal="center" wrapText="1"/>
    </xf>
    <xf numFmtId="0" fontId="9" fillId="0" borderId="19" xfId="0" applyFont="1" applyFill="1" applyBorder="1" applyAlignment="1">
      <alignment horizontal="center" wrapText="1"/>
    </xf>
    <xf numFmtId="0" fontId="8" fillId="0" borderId="19" xfId="0" applyFont="1" applyFill="1" applyBorder="1" applyAlignment="1">
      <alignment horizontal="center" wrapText="1"/>
    </xf>
    <xf numFmtId="0" fontId="9" fillId="0" borderId="20" xfId="0" applyFont="1" applyFill="1" applyBorder="1" applyAlignment="1">
      <alignment horizontal="center" wrapText="1"/>
    </xf>
    <xf numFmtId="49" fontId="13" fillId="0" borderId="18" xfId="0" applyNumberFormat="1" applyFont="1" applyFill="1" applyBorder="1" applyAlignment="1">
      <alignment horizontal="center"/>
    </xf>
    <xf numFmtId="49" fontId="6" fillId="0" borderId="12" xfId="0" applyNumberFormat="1" applyFont="1" applyFill="1" applyBorder="1" applyAlignment="1">
      <alignment horizontal="center"/>
    </xf>
    <xf numFmtId="49" fontId="8" fillId="0" borderId="10" xfId="53" applyNumberFormat="1" applyFont="1" applyFill="1" applyBorder="1" applyAlignment="1">
      <alignment horizontal="center" wrapText="1"/>
      <protection/>
    </xf>
    <xf numFmtId="49" fontId="8" fillId="0" borderId="11" xfId="53" applyNumberFormat="1" applyFont="1" applyFill="1" applyBorder="1" applyAlignment="1">
      <alignment horizontal="center" wrapText="1"/>
      <protection/>
    </xf>
    <xf numFmtId="49" fontId="8" fillId="0" borderId="18" xfId="53" applyNumberFormat="1" applyFont="1" applyFill="1" applyBorder="1" applyAlignment="1">
      <alignment horizontal="center" wrapText="1"/>
      <protection/>
    </xf>
    <xf numFmtId="49" fontId="8" fillId="0" borderId="0" xfId="53" applyNumberFormat="1" applyFont="1" applyFill="1" applyBorder="1" applyAlignment="1">
      <alignment horizontal="center" wrapText="1"/>
      <protection/>
    </xf>
    <xf numFmtId="49" fontId="9" fillId="0" borderId="12" xfId="53" applyNumberFormat="1" applyFont="1" applyFill="1" applyBorder="1" applyAlignment="1">
      <alignment horizontal="center" wrapText="1"/>
      <protection/>
    </xf>
    <xf numFmtId="49" fontId="9" fillId="0" borderId="13" xfId="53" applyNumberFormat="1" applyFont="1" applyFill="1" applyBorder="1" applyAlignment="1">
      <alignment horizontal="center" wrapText="1"/>
      <protection/>
    </xf>
    <xf numFmtId="49" fontId="13" fillId="0" borderId="0" xfId="53" applyNumberFormat="1" applyFont="1" applyFill="1" applyBorder="1" applyAlignment="1">
      <alignment horizontal="center" wrapText="1"/>
      <protection/>
    </xf>
    <xf numFmtId="49" fontId="13" fillId="0" borderId="19" xfId="58" applyNumberFormat="1" applyFont="1" applyFill="1" applyBorder="1" applyAlignment="1">
      <alignment horizontal="center"/>
      <protection/>
    </xf>
    <xf numFmtId="49" fontId="13" fillId="0" borderId="10" xfId="58" applyNumberFormat="1" applyFont="1" applyFill="1" applyBorder="1" applyAlignment="1">
      <alignment horizontal="center"/>
      <protection/>
    </xf>
    <xf numFmtId="49" fontId="13" fillId="0" borderId="18" xfId="58" applyNumberFormat="1" applyFont="1" applyFill="1" applyBorder="1" applyAlignment="1">
      <alignment horizontal="center"/>
      <protection/>
    </xf>
    <xf numFmtId="49" fontId="13" fillId="0" borderId="0" xfId="58" applyNumberFormat="1" applyFont="1" applyFill="1" applyBorder="1" applyAlignment="1">
      <alignment horizontal="center"/>
      <protection/>
    </xf>
    <xf numFmtId="49" fontId="8" fillId="0" borderId="18" xfId="57" applyNumberFormat="1" applyFont="1" applyFill="1" applyBorder="1" applyAlignment="1">
      <alignment horizontal="center" wrapText="1"/>
      <protection/>
    </xf>
    <xf numFmtId="49" fontId="8" fillId="0" borderId="0" xfId="57" applyNumberFormat="1" applyFont="1" applyFill="1" applyBorder="1" applyAlignment="1">
      <alignment horizontal="center" wrapText="1"/>
      <protection/>
    </xf>
    <xf numFmtId="0" fontId="8" fillId="0" borderId="0" xfId="57" applyFont="1" applyFill="1" applyBorder="1" applyAlignment="1">
      <alignment horizontal="center" wrapText="1"/>
      <protection/>
    </xf>
    <xf numFmtId="49" fontId="8" fillId="0" borderId="20" xfId="57" applyNumberFormat="1" applyFont="1" applyFill="1" applyBorder="1" applyAlignment="1">
      <alignment horizontal="center" wrapText="1"/>
      <protection/>
    </xf>
    <xf numFmtId="49" fontId="8" fillId="0" borderId="11" xfId="57" applyNumberFormat="1" applyFont="1" applyFill="1" applyBorder="1" applyAlignment="1">
      <alignment horizontal="center" wrapText="1"/>
      <protection/>
    </xf>
    <xf numFmtId="0" fontId="8" fillId="0" borderId="11" xfId="57" applyFont="1" applyFill="1" applyBorder="1" applyAlignment="1">
      <alignment horizontal="center" wrapText="1"/>
      <protection/>
    </xf>
    <xf numFmtId="0" fontId="6" fillId="0" borderId="13" xfId="0" applyFont="1" applyFill="1" applyBorder="1" applyAlignment="1" applyProtection="1">
      <alignment horizontal="center" wrapText="1"/>
      <protection locked="0"/>
    </xf>
    <xf numFmtId="0" fontId="24" fillId="0" borderId="13" xfId="0" applyFont="1" applyFill="1" applyBorder="1" applyAlignment="1" applyProtection="1">
      <alignment horizontal="center" wrapText="1"/>
      <protection locked="0"/>
    </xf>
    <xf numFmtId="0" fontId="8" fillId="0" borderId="10" xfId="57" applyFont="1" applyFill="1" applyBorder="1" applyAlignment="1">
      <alignment horizontal="center" wrapText="1"/>
      <protection/>
    </xf>
    <xf numFmtId="0" fontId="8" fillId="0" borderId="19" xfId="57" applyFont="1" applyFill="1" applyBorder="1" applyAlignment="1">
      <alignment horizontal="center" wrapText="1"/>
      <protection/>
    </xf>
    <xf numFmtId="0" fontId="8" fillId="0" borderId="20" xfId="57" applyFont="1" applyFill="1" applyBorder="1" applyAlignment="1">
      <alignment horizontal="center" wrapText="1"/>
      <protection/>
    </xf>
    <xf numFmtId="49" fontId="13" fillId="0" borderId="19" xfId="0" applyNumberFormat="1" applyFont="1" applyFill="1" applyBorder="1" applyAlignment="1">
      <alignment horizontal="center" wrapText="1"/>
    </xf>
    <xf numFmtId="49" fontId="13" fillId="0" borderId="10" xfId="0" applyNumberFormat="1" applyFont="1" applyFill="1" applyBorder="1" applyAlignment="1">
      <alignment horizontal="center" wrapText="1"/>
    </xf>
    <xf numFmtId="49" fontId="13" fillId="0" borderId="18" xfId="0" applyNumberFormat="1" applyFont="1" applyFill="1" applyBorder="1" applyAlignment="1">
      <alignment horizontal="center" wrapText="1"/>
    </xf>
    <xf numFmtId="49" fontId="13" fillId="0" borderId="0" xfId="0" applyNumberFormat="1" applyFont="1" applyFill="1" applyBorder="1" applyAlignment="1">
      <alignment horizontal="center" wrapText="1"/>
    </xf>
    <xf numFmtId="49" fontId="8" fillId="0" borderId="18" xfId="0" applyNumberFormat="1" applyFont="1" applyFill="1" applyBorder="1" applyAlignment="1">
      <alignment horizontal="center" wrapText="1"/>
    </xf>
    <xf numFmtId="49" fontId="23" fillId="0" borderId="0" xfId="0" applyNumberFormat="1" applyFont="1" applyFill="1" applyBorder="1" applyAlignment="1">
      <alignment horizontal="center" wrapText="1"/>
    </xf>
    <xf numFmtId="49" fontId="13" fillId="0" borderId="20" xfId="0" applyNumberFormat="1" applyFont="1" applyFill="1" applyBorder="1" applyAlignment="1">
      <alignment horizontal="center" wrapText="1"/>
    </xf>
    <xf numFmtId="49" fontId="13" fillId="0" borderId="11" xfId="0" applyNumberFormat="1" applyFont="1" applyFill="1" applyBorder="1" applyAlignment="1">
      <alignment horizontal="center" wrapText="1"/>
    </xf>
    <xf numFmtId="49" fontId="8" fillId="0" borderId="11" xfId="0" applyNumberFormat="1" applyFont="1" applyFill="1" applyBorder="1" applyAlignment="1">
      <alignment horizontal="center" wrapText="1"/>
    </xf>
    <xf numFmtId="0" fontId="19" fillId="0" borderId="10" xfId="0" applyFont="1" applyFill="1" applyBorder="1" applyAlignment="1" applyProtection="1">
      <alignment horizontal="center" wrapText="1"/>
      <protection locked="0"/>
    </xf>
    <xf numFmtId="49" fontId="13" fillId="0" borderId="18" xfId="53" applyNumberFormat="1" applyFont="1" applyFill="1" applyBorder="1" applyAlignment="1">
      <alignment horizontal="center" wrapText="1"/>
      <protection/>
    </xf>
    <xf numFmtId="49" fontId="8" fillId="0" borderId="13" xfId="0" applyNumberFormat="1" applyFont="1" applyFill="1" applyBorder="1" applyAlignment="1">
      <alignment horizontal="center" wrapText="1"/>
    </xf>
    <xf numFmtId="3" fontId="13" fillId="0" borderId="0" xfId="53" applyNumberFormat="1" applyFont="1" applyFill="1" applyBorder="1" applyAlignment="1">
      <alignment horizontal="center" wrapText="1"/>
      <protection/>
    </xf>
    <xf numFmtId="0" fontId="13" fillId="0" borderId="0" xfId="0" applyFont="1" applyFill="1" applyBorder="1" applyAlignment="1">
      <alignment horizontal="center" wrapText="1"/>
    </xf>
    <xf numFmtId="49" fontId="6" fillId="0" borderId="12" xfId="53" applyNumberFormat="1" applyFont="1" applyFill="1" applyBorder="1" applyAlignment="1">
      <alignment horizontal="center" wrapText="1"/>
      <protection/>
    </xf>
    <xf numFmtId="49" fontId="6" fillId="0" borderId="13" xfId="53" applyNumberFormat="1" applyFont="1" applyFill="1" applyBorder="1" applyAlignment="1">
      <alignment horizontal="center" wrapText="1"/>
      <protection/>
    </xf>
    <xf numFmtId="49" fontId="6" fillId="0" borderId="18" xfId="53" applyNumberFormat="1" applyFont="1" applyFill="1" applyBorder="1" applyAlignment="1">
      <alignment horizontal="center" wrapText="1"/>
      <protection/>
    </xf>
    <xf numFmtId="49" fontId="6" fillId="0" borderId="0" xfId="53" applyNumberFormat="1" applyFont="1" applyFill="1" applyBorder="1" applyAlignment="1">
      <alignment horizontal="center" wrapText="1"/>
      <protection/>
    </xf>
    <xf numFmtId="3" fontId="13" fillId="0" borderId="16" xfId="53" applyNumberFormat="1" applyFont="1" applyFill="1" applyBorder="1" applyAlignment="1">
      <alignment horizontal="right"/>
      <protection/>
    </xf>
    <xf numFmtId="3" fontId="13" fillId="0" borderId="15" xfId="53" applyNumberFormat="1" applyFont="1" applyFill="1" applyBorder="1" applyAlignment="1">
      <alignment horizontal="right"/>
      <protection/>
    </xf>
    <xf numFmtId="3" fontId="6" fillId="0" borderId="14" xfId="53" applyNumberFormat="1" applyFont="1" applyFill="1" applyBorder="1" applyAlignment="1">
      <alignment horizontal="right"/>
      <protection/>
    </xf>
    <xf numFmtId="3" fontId="13" fillId="0" borderId="15" xfId="53" applyNumberFormat="1" applyFont="1" applyFill="1" applyBorder="1" applyAlignment="1">
      <alignment horizontal="right" wrapText="1"/>
      <protection/>
    </xf>
    <xf numFmtId="3" fontId="8" fillId="0" borderId="16" xfId="58" applyNumberFormat="1" applyFont="1" applyFill="1" applyBorder="1" applyAlignment="1">
      <alignment horizontal="right"/>
      <protection/>
    </xf>
    <xf numFmtId="3" fontId="13" fillId="0" borderId="15" xfId="57" applyNumberFormat="1" applyFont="1" applyFill="1" applyBorder="1" applyAlignment="1">
      <alignment horizontal="right"/>
      <protection/>
    </xf>
    <xf numFmtId="3" fontId="6" fillId="0" borderId="14" xfId="0" applyNumberFormat="1" applyFont="1" applyFill="1" applyBorder="1" applyAlignment="1" applyProtection="1">
      <alignment horizontal="right" wrapText="1"/>
      <protection locked="0"/>
    </xf>
    <xf numFmtId="3" fontId="13" fillId="0" borderId="16" xfId="57" applyNumberFormat="1" applyFont="1" applyFill="1" applyBorder="1" applyAlignment="1">
      <alignment horizontal="right"/>
      <protection/>
    </xf>
    <xf numFmtId="3" fontId="13" fillId="0" borderId="16" xfId="0" applyNumberFormat="1" applyFont="1" applyFill="1" applyBorder="1" applyAlignment="1">
      <alignment horizontal="right" wrapText="1"/>
    </xf>
    <xf numFmtId="3" fontId="13" fillId="0" borderId="15" xfId="0" applyNumberFormat="1" applyFont="1" applyFill="1" applyBorder="1" applyAlignment="1">
      <alignment horizontal="right" wrapText="1"/>
    </xf>
    <xf numFmtId="3" fontId="6" fillId="0" borderId="15" xfId="53" applyNumberFormat="1" applyFont="1" applyFill="1" applyBorder="1" applyAlignment="1">
      <alignment horizontal="right"/>
      <protection/>
    </xf>
    <xf numFmtId="3" fontId="6" fillId="0" borderId="13" xfId="0" applyNumberFormat="1" applyFont="1" applyFill="1" applyBorder="1" applyAlignment="1">
      <alignment horizontal="center"/>
    </xf>
    <xf numFmtId="3" fontId="13" fillId="0" borderId="15" xfId="0" applyNumberFormat="1" applyFont="1" applyFill="1" applyBorder="1" applyAlignment="1" applyProtection="1">
      <alignment horizontal="right" wrapText="1"/>
      <protection locked="0"/>
    </xf>
    <xf numFmtId="3" fontId="13" fillId="0" borderId="16" xfId="0" applyNumberFormat="1" applyFont="1" applyFill="1" applyBorder="1" applyAlignment="1">
      <alignment horizontal="right"/>
    </xf>
    <xf numFmtId="181" fontId="8" fillId="0" borderId="0" xfId="0" applyNumberFormat="1" applyFont="1" applyFill="1" applyBorder="1" applyAlignment="1">
      <alignment horizontal="center" wrapText="1"/>
    </xf>
    <xf numFmtId="3" fontId="65" fillId="0" borderId="15" xfId="0" applyNumberFormat="1" applyFont="1" applyFill="1" applyBorder="1" applyAlignment="1">
      <alignment horizontal="right"/>
    </xf>
    <xf numFmtId="0" fontId="8" fillId="0" borderId="20" xfId="0" applyFont="1" applyFill="1" applyBorder="1" applyAlignment="1">
      <alignment horizontal="center" wrapText="1"/>
    </xf>
    <xf numFmtId="181" fontId="8" fillId="0" borderId="11" xfId="0" applyNumberFormat="1" applyFont="1" applyFill="1" applyBorder="1" applyAlignment="1">
      <alignment horizontal="center" wrapText="1"/>
    </xf>
    <xf numFmtId="182" fontId="8" fillId="0" borderId="11" xfId="0" applyNumberFormat="1" applyFont="1" applyFill="1" applyBorder="1" applyAlignment="1">
      <alignment horizontal="center" wrapText="1"/>
    </xf>
    <xf numFmtId="181" fontId="8" fillId="0" borderId="10" xfId="0" applyNumberFormat="1" applyFont="1" applyFill="1" applyBorder="1" applyAlignment="1">
      <alignment horizontal="center" wrapText="1"/>
    </xf>
    <xf numFmtId="0" fontId="13" fillId="0" borderId="0" xfId="0" applyFont="1" applyFill="1" applyBorder="1" applyAlignment="1">
      <alignment horizontal="left" wrapText="1"/>
    </xf>
    <xf numFmtId="0" fontId="6" fillId="0" borderId="0" xfId="0" applyFont="1" applyFill="1" applyBorder="1" applyAlignment="1">
      <alignment horizontal="center" wrapText="1"/>
    </xf>
    <xf numFmtId="0" fontId="19" fillId="0" borderId="0" xfId="0" applyFont="1" applyFill="1" applyBorder="1" applyAlignment="1">
      <alignment horizontal="center"/>
    </xf>
    <xf numFmtId="0" fontId="6" fillId="0" borderId="0" xfId="0" applyFont="1" applyFill="1" applyBorder="1" applyAlignment="1">
      <alignment horizontal="center"/>
    </xf>
    <xf numFmtId="0" fontId="13" fillId="0" borderId="0" xfId="0" applyFont="1" applyFill="1" applyBorder="1" applyAlignment="1">
      <alignment horizontal="left"/>
    </xf>
    <xf numFmtId="0" fontId="13" fillId="0" borderId="10" xfId="0" applyFont="1" applyFill="1" applyBorder="1" applyAlignment="1" applyProtection="1">
      <alignment horizontal="left" wrapText="1"/>
      <protection locked="0"/>
    </xf>
    <xf numFmtId="0" fontId="13" fillId="0" borderId="0" xfId="0" applyFont="1" applyFill="1" applyBorder="1" applyAlignment="1" applyProtection="1">
      <alignment horizontal="left" wrapText="1"/>
      <protection locked="0"/>
    </xf>
    <xf numFmtId="0" fontId="19" fillId="0" borderId="0" xfId="0" applyFont="1" applyFill="1" applyBorder="1" applyAlignment="1" applyProtection="1">
      <alignment horizontal="center" wrapText="1"/>
      <protection locked="0"/>
    </xf>
    <xf numFmtId="0" fontId="8" fillId="0" borderId="0" xfId="0" applyFont="1" applyFill="1" applyBorder="1" applyAlignment="1">
      <alignment horizontal="left" wrapText="1"/>
    </xf>
    <xf numFmtId="0" fontId="13" fillId="0" borderId="0" xfId="0" applyNumberFormat="1" applyFont="1" applyFill="1" applyBorder="1" applyAlignment="1">
      <alignment horizontal="center" wrapText="1"/>
    </xf>
    <xf numFmtId="0" fontId="13" fillId="0" borderId="11" xfId="0" applyFont="1" applyFill="1" applyBorder="1" applyAlignment="1">
      <alignment horizontal="center"/>
    </xf>
    <xf numFmtId="0" fontId="13" fillId="0" borderId="11" xfId="0" applyFont="1" applyFill="1" applyBorder="1" applyAlignment="1">
      <alignment horizontal="center" wrapText="1"/>
    </xf>
    <xf numFmtId="3" fontId="13" fillId="0" borderId="0" xfId="0" applyNumberFormat="1" applyFont="1" applyFill="1" applyBorder="1" applyAlignment="1">
      <alignment horizontal="left"/>
    </xf>
    <xf numFmtId="49" fontId="13" fillId="0" borderId="0" xfId="0" applyNumberFormat="1" applyFont="1" applyFill="1" applyBorder="1" applyAlignment="1">
      <alignment horizontal="left" wrapText="1"/>
    </xf>
    <xf numFmtId="0" fontId="13" fillId="0" borderId="11" xfId="0" applyFont="1" applyFill="1" applyBorder="1" applyAlignment="1">
      <alignment horizontal="left"/>
    </xf>
    <xf numFmtId="0" fontId="13" fillId="0" borderId="21" xfId="0" applyFont="1" applyFill="1" applyBorder="1" applyAlignment="1">
      <alignment horizontal="justify" vertical="center" wrapText="1"/>
    </xf>
    <xf numFmtId="0" fontId="9" fillId="0" borderId="22" xfId="0" applyFont="1" applyFill="1" applyBorder="1" applyAlignment="1">
      <alignment horizontal="justify"/>
    </xf>
    <xf numFmtId="0" fontId="13" fillId="0" borderId="10" xfId="0" applyFont="1" applyFill="1" applyBorder="1" applyAlignment="1">
      <alignment horizontal="left" wrapText="1"/>
    </xf>
    <xf numFmtId="0" fontId="13" fillId="0" borderId="10" xfId="0" applyNumberFormat="1" applyFont="1" applyFill="1" applyBorder="1" applyAlignment="1">
      <alignment horizontal="center" wrapText="1"/>
    </xf>
    <xf numFmtId="0" fontId="8" fillId="0" borderId="21" xfId="0" applyFont="1" applyFill="1" applyBorder="1" applyAlignment="1">
      <alignment horizontal="justify" vertical="center" wrapText="1"/>
    </xf>
    <xf numFmtId="0" fontId="13" fillId="0" borderId="21" xfId="0" applyFont="1" applyFill="1" applyBorder="1" applyAlignment="1">
      <alignment vertical="center" wrapText="1"/>
    </xf>
    <xf numFmtId="3" fontId="13" fillId="0" borderId="17" xfId="0" applyNumberFormat="1" applyFont="1" applyFill="1" applyBorder="1" applyAlignment="1">
      <alignment horizontal="right" wrapText="1"/>
    </xf>
    <xf numFmtId="0" fontId="6" fillId="0" borderId="10" xfId="0" applyFont="1" applyFill="1" applyBorder="1" applyAlignment="1">
      <alignment horizontal="center"/>
    </xf>
    <xf numFmtId="49" fontId="8" fillId="0" borderId="0" xfId="0" applyNumberFormat="1" applyFont="1" applyFill="1" applyBorder="1" applyAlignment="1">
      <alignment horizontal="left" wrapText="1"/>
    </xf>
    <xf numFmtId="49" fontId="13" fillId="0" borderId="0" xfId="56" applyNumberFormat="1" applyFont="1" applyFill="1" applyBorder="1" applyAlignment="1">
      <alignment horizontal="left" wrapText="1"/>
      <protection/>
    </xf>
    <xf numFmtId="192" fontId="13" fillId="0" borderId="0" xfId="0" applyNumberFormat="1" applyFont="1" applyFill="1" applyBorder="1" applyAlignment="1">
      <alignment wrapText="1"/>
    </xf>
    <xf numFmtId="49" fontId="13" fillId="0" borderId="0" xfId="0" applyNumberFormat="1" applyFont="1" applyFill="1" applyBorder="1" applyAlignment="1">
      <alignment horizontal="left"/>
    </xf>
    <xf numFmtId="49" fontId="8" fillId="0" borderId="0" xfId="53" applyNumberFormat="1" applyFont="1" applyFill="1" applyBorder="1" applyAlignment="1">
      <alignment horizontal="left" wrapText="1"/>
      <protection/>
    </xf>
    <xf numFmtId="49" fontId="13" fillId="0" borderId="10" xfId="58" applyNumberFormat="1" applyFont="1" applyFill="1" applyBorder="1" applyAlignment="1">
      <alignment horizontal="left"/>
      <protection/>
    </xf>
    <xf numFmtId="49" fontId="13" fillId="0" borderId="0" xfId="58" applyNumberFormat="1" applyFont="1" applyFill="1" applyBorder="1" applyAlignment="1">
      <alignment horizontal="left"/>
      <protection/>
    </xf>
    <xf numFmtId="0" fontId="8" fillId="0" borderId="0" xfId="57" applyFont="1" applyFill="1" applyBorder="1" applyAlignment="1">
      <alignment horizontal="left" wrapText="1"/>
      <protection/>
    </xf>
    <xf numFmtId="0" fontId="8" fillId="0" borderId="11" xfId="57" applyFont="1" applyFill="1" applyBorder="1" applyAlignment="1">
      <alignment horizontal="left" wrapText="1"/>
      <protection/>
    </xf>
    <xf numFmtId="181" fontId="9" fillId="0" borderId="19" xfId="0" applyNumberFormat="1" applyFont="1" applyFill="1" applyBorder="1" applyAlignment="1">
      <alignment horizontal="center" wrapText="1"/>
    </xf>
    <xf numFmtId="0" fontId="8" fillId="0" borderId="10" xfId="0" applyFont="1" applyFill="1" applyBorder="1" applyAlignment="1">
      <alignment horizontal="left" wrapText="1"/>
    </xf>
    <xf numFmtId="0" fontId="8" fillId="0" borderId="11" xfId="0" applyFont="1" applyFill="1" applyBorder="1" applyAlignment="1">
      <alignment horizontal="left" wrapText="1"/>
    </xf>
    <xf numFmtId="49" fontId="13" fillId="0" borderId="10" xfId="0" applyNumberFormat="1" applyFont="1" applyFill="1" applyBorder="1" applyAlignment="1">
      <alignment horizontal="left" wrapText="1"/>
    </xf>
    <xf numFmtId="1" fontId="13" fillId="0" borderId="21" xfId="53" applyNumberFormat="1" applyFont="1" applyFill="1" applyBorder="1" applyAlignment="1">
      <alignment horizontal="justify" vertical="center" wrapText="1"/>
      <protection/>
    </xf>
    <xf numFmtId="49" fontId="13" fillId="0" borderId="0" xfId="53" applyNumberFormat="1" applyFont="1" applyFill="1" applyBorder="1" applyAlignment="1">
      <alignment horizontal="left" wrapText="1"/>
      <protection/>
    </xf>
    <xf numFmtId="0" fontId="13" fillId="0" borderId="21" xfId="54" applyFont="1" applyFill="1" applyBorder="1" applyAlignment="1">
      <alignment horizontal="justify" wrapText="1" shrinkToFit="1"/>
      <protection/>
    </xf>
    <xf numFmtId="0" fontId="13" fillId="0" borderId="21" xfId="53" applyFont="1" applyFill="1" applyBorder="1" applyAlignment="1">
      <alignment horizontal="justify" wrapText="1" shrinkToFit="1"/>
      <protection/>
    </xf>
    <xf numFmtId="0" fontId="13" fillId="0" borderId="21" xfId="0" applyFont="1" applyFill="1" applyBorder="1" applyAlignment="1">
      <alignment horizontal="justify" wrapText="1"/>
    </xf>
    <xf numFmtId="0" fontId="13" fillId="0" borderId="21" xfId="53" applyFont="1" applyFill="1" applyBorder="1" applyAlignment="1">
      <alignment horizontal="justify" vertical="center" wrapText="1"/>
      <protection/>
    </xf>
    <xf numFmtId="49" fontId="6" fillId="0" borderId="13" xfId="0" applyNumberFormat="1" applyFont="1" applyFill="1" applyBorder="1" applyAlignment="1">
      <alignment horizontal="left"/>
    </xf>
    <xf numFmtId="0" fontId="8" fillId="0" borderId="23" xfId="0" applyFont="1" applyFill="1" applyBorder="1" applyAlignment="1">
      <alignment horizontal="justify" vertical="center" wrapText="1"/>
    </xf>
    <xf numFmtId="0" fontId="8" fillId="0" borderId="21" xfId="57" applyFont="1" applyFill="1" applyBorder="1" applyAlignment="1">
      <alignment horizontal="justify" wrapText="1"/>
      <protection/>
    </xf>
    <xf numFmtId="1" fontId="8" fillId="0" borderId="0" xfId="0" applyNumberFormat="1" applyFont="1" applyFill="1" applyBorder="1" applyAlignment="1">
      <alignment horizontal="left" wrapText="1"/>
    </xf>
    <xf numFmtId="49" fontId="27" fillId="0" borderId="0" xfId="53" applyNumberFormat="1" applyFont="1" applyFill="1" applyBorder="1" applyAlignment="1">
      <alignment horizontal="center" wrapText="1"/>
      <protection/>
    </xf>
    <xf numFmtId="49" fontId="27" fillId="0" borderId="19" xfId="53" applyNumberFormat="1" applyFont="1" applyFill="1" applyBorder="1" applyAlignment="1">
      <alignment horizontal="center" wrapText="1"/>
      <protection/>
    </xf>
    <xf numFmtId="49" fontId="27" fillId="0" borderId="18" xfId="53" applyNumberFormat="1" applyFont="1" applyFill="1" applyBorder="1" applyAlignment="1">
      <alignment horizontal="center" wrapText="1"/>
      <protection/>
    </xf>
    <xf numFmtId="49" fontId="27" fillId="0" borderId="20" xfId="53" applyNumberFormat="1" applyFont="1" applyFill="1" applyBorder="1" applyAlignment="1">
      <alignment horizontal="center" wrapText="1"/>
      <protection/>
    </xf>
    <xf numFmtId="49" fontId="8" fillId="0" borderId="10" xfId="53" applyNumberFormat="1" applyFont="1" applyFill="1" applyBorder="1" applyAlignment="1">
      <alignment horizontal="left" wrapText="1"/>
      <protection/>
    </xf>
    <xf numFmtId="1" fontId="8" fillId="0" borderId="10" xfId="53" applyNumberFormat="1" applyFont="1" applyFill="1" applyBorder="1" applyAlignment="1">
      <alignment horizontal="left" wrapText="1"/>
      <protection/>
    </xf>
    <xf numFmtId="1" fontId="8" fillId="0" borderId="0" xfId="53" applyNumberFormat="1" applyFont="1" applyFill="1" applyBorder="1" applyAlignment="1">
      <alignment horizontal="left" wrapText="1"/>
      <protection/>
    </xf>
    <xf numFmtId="49" fontId="27" fillId="0" borderId="0" xfId="53" applyNumberFormat="1" applyFont="1" applyFill="1" applyBorder="1" applyAlignment="1">
      <alignment horizontal="left" wrapText="1"/>
      <protection/>
    </xf>
    <xf numFmtId="0" fontId="8" fillId="0" borderId="23" xfId="53" applyFont="1" applyFill="1" applyBorder="1" applyAlignment="1">
      <alignment horizontal="justify" vertical="center" wrapText="1"/>
      <protection/>
    </xf>
    <xf numFmtId="0" fontId="8" fillId="0" borderId="21" xfId="53" applyFont="1" applyFill="1" applyBorder="1" applyAlignment="1">
      <alignment horizontal="justify" vertical="center" wrapText="1"/>
      <protection/>
    </xf>
    <xf numFmtId="0" fontId="8" fillId="0" borderId="24" xfId="53" applyFont="1" applyFill="1" applyBorder="1" applyAlignment="1">
      <alignment horizontal="justify" vertical="center" wrapText="1"/>
      <protection/>
    </xf>
    <xf numFmtId="49" fontId="28" fillId="0" borderId="0" xfId="53" applyNumberFormat="1" applyFont="1" applyFill="1" applyBorder="1" applyAlignment="1">
      <alignment horizontal="center" wrapText="1"/>
      <protection/>
    </xf>
    <xf numFmtId="49" fontId="28" fillId="0" borderId="19" xfId="53" applyNumberFormat="1" applyFont="1" applyFill="1" applyBorder="1" applyAlignment="1">
      <alignment horizontal="center" wrapText="1"/>
      <protection/>
    </xf>
    <xf numFmtId="49" fontId="28" fillId="0" borderId="18" xfId="53" applyNumberFormat="1" applyFont="1" applyFill="1" applyBorder="1" applyAlignment="1">
      <alignment horizontal="center" wrapText="1"/>
      <protection/>
    </xf>
    <xf numFmtId="49" fontId="28" fillId="0" borderId="20" xfId="53" applyNumberFormat="1" applyFont="1" applyFill="1" applyBorder="1" applyAlignment="1">
      <alignment horizontal="center" wrapText="1"/>
      <protection/>
    </xf>
    <xf numFmtId="181" fontId="8" fillId="0" borderId="19" xfId="0" applyNumberFormat="1" applyFont="1" applyFill="1" applyBorder="1" applyAlignment="1">
      <alignment horizontal="center" wrapText="1"/>
    </xf>
    <xf numFmtId="181" fontId="8" fillId="0" borderId="0" xfId="0" applyNumberFormat="1" applyFont="1" applyFill="1" applyBorder="1" applyAlignment="1">
      <alignment horizontal="left" wrapText="1"/>
    </xf>
    <xf numFmtId="181" fontId="8" fillId="0" borderId="18" xfId="0" applyNumberFormat="1" applyFont="1" applyFill="1" applyBorder="1" applyAlignment="1">
      <alignment horizontal="center" wrapText="1"/>
    </xf>
    <xf numFmtId="0" fontId="19" fillId="0" borderId="0" xfId="0" applyFont="1" applyFill="1" applyAlignment="1" applyProtection="1">
      <alignment horizontal="justify" vertical="center" wrapText="1"/>
      <protection locked="0"/>
    </xf>
    <xf numFmtId="0" fontId="13" fillId="0" borderId="0" xfId="0" applyFont="1" applyFill="1" applyAlignment="1" applyProtection="1">
      <alignment horizontal="justify" vertical="center" wrapText="1"/>
      <protection locked="0"/>
    </xf>
    <xf numFmtId="0" fontId="9" fillId="0" borderId="22" xfId="0" applyFont="1" applyFill="1" applyBorder="1" applyAlignment="1">
      <alignment horizontal="justify" wrapText="1"/>
    </xf>
    <xf numFmtId="3" fontId="6" fillId="0" borderId="22" xfId="0" applyNumberFormat="1" applyFont="1" applyFill="1" applyBorder="1" applyAlignment="1">
      <alignment horizontal="justify"/>
    </xf>
    <xf numFmtId="1" fontId="8" fillId="0" borderId="21" xfId="53" applyNumberFormat="1" applyFont="1" applyFill="1" applyBorder="1" applyAlignment="1">
      <alignment horizontal="justify" vertical="center" wrapText="1"/>
      <protection/>
    </xf>
    <xf numFmtId="0" fontId="6" fillId="0" borderId="22" xfId="0" applyFont="1" applyFill="1" applyBorder="1" applyAlignment="1">
      <alignment horizontal="justify" wrapText="1"/>
    </xf>
    <xf numFmtId="181" fontId="13" fillId="0" borderId="0" xfId="0" applyNumberFormat="1" applyFont="1" applyFill="1" applyBorder="1" applyAlignment="1">
      <alignment horizontal="left" wrapText="1"/>
    </xf>
    <xf numFmtId="3" fontId="9" fillId="0" borderId="14" xfId="0" applyNumberFormat="1" applyFont="1" applyFill="1" applyBorder="1" applyAlignment="1">
      <alignment horizontal="right" wrapText="1"/>
    </xf>
    <xf numFmtId="3" fontId="8" fillId="0" borderId="15" xfId="0" applyNumberFormat="1" applyFont="1" applyFill="1" applyBorder="1" applyAlignment="1">
      <alignment horizontal="right" wrapText="1"/>
    </xf>
    <xf numFmtId="3" fontId="8" fillId="0" borderId="15" xfId="66" applyNumberFormat="1" applyFont="1" applyFill="1" applyBorder="1" applyAlignment="1">
      <alignment horizontal="right" wrapText="1"/>
    </xf>
    <xf numFmtId="0" fontId="8" fillId="0" borderId="0" xfId="0" applyFont="1" applyFill="1" applyBorder="1" applyAlignment="1">
      <alignment wrapText="1"/>
    </xf>
    <xf numFmtId="49" fontId="6" fillId="0" borderId="12" xfId="0" applyNumberFormat="1" applyFont="1" applyFill="1" applyBorder="1" applyAlignment="1">
      <alignment horizontal="center" wrapText="1"/>
    </xf>
    <xf numFmtId="49" fontId="6" fillId="0" borderId="13" xfId="0" applyNumberFormat="1" applyFont="1" applyFill="1" applyBorder="1" applyAlignment="1">
      <alignment horizontal="center" wrapText="1"/>
    </xf>
    <xf numFmtId="3" fontId="6" fillId="0" borderId="14" xfId="0" applyNumberFormat="1" applyFont="1" applyFill="1" applyBorder="1" applyAlignment="1">
      <alignment horizontal="right" wrapText="1"/>
    </xf>
    <xf numFmtId="0" fontId="13" fillId="0" borderId="10" xfId="0" applyFont="1" applyFill="1" applyBorder="1" applyAlignment="1">
      <alignment horizontal="center" wrapText="1"/>
    </xf>
    <xf numFmtId="3" fontId="8" fillId="0" borderId="0" xfId="0" applyNumberFormat="1" applyFont="1" applyFill="1" applyBorder="1" applyAlignment="1">
      <alignment horizontal="center" wrapText="1"/>
    </xf>
    <xf numFmtId="49" fontId="13" fillId="0" borderId="10" xfId="56" applyNumberFormat="1" applyFont="1" applyFill="1" applyBorder="1" applyAlignment="1">
      <alignment horizontal="left" wrapText="1"/>
      <protection/>
    </xf>
    <xf numFmtId="49" fontId="13" fillId="0" borderId="0" xfId="0" applyNumberFormat="1" applyFont="1" applyFill="1" applyBorder="1" applyAlignment="1">
      <alignment/>
    </xf>
    <xf numFmtId="0" fontId="13" fillId="0" borderId="0" xfId="0" applyFont="1" applyFill="1" applyBorder="1" applyAlignment="1">
      <alignment wrapText="1"/>
    </xf>
    <xf numFmtId="49" fontId="65" fillId="0" borderId="0" xfId="0" applyNumberFormat="1" applyFont="1" applyFill="1" applyBorder="1" applyAlignment="1">
      <alignment horizontal="left" wrapText="1" shrinkToFit="1"/>
    </xf>
    <xf numFmtId="49" fontId="65" fillId="0" borderId="0" xfId="0" applyNumberFormat="1" applyFont="1" applyFill="1" applyBorder="1" applyAlignment="1">
      <alignment wrapText="1" shrinkToFit="1"/>
    </xf>
    <xf numFmtId="49" fontId="13" fillId="0" borderId="19" xfId="0" applyNumberFormat="1" applyFont="1" applyFill="1" applyBorder="1" applyAlignment="1">
      <alignment horizontal="center"/>
    </xf>
    <xf numFmtId="49" fontId="13" fillId="0" borderId="10" xfId="0" applyNumberFormat="1" applyFont="1" applyFill="1" applyBorder="1" applyAlignment="1">
      <alignment horizontal="center"/>
    </xf>
    <xf numFmtId="49" fontId="8" fillId="0" borderId="10" xfId="0" applyNumberFormat="1" applyFont="1" applyFill="1" applyBorder="1" applyAlignment="1">
      <alignment horizontal="left" wrapText="1" shrinkToFit="1"/>
    </xf>
    <xf numFmtId="49" fontId="8" fillId="0" borderId="0" xfId="0" applyNumberFormat="1" applyFont="1" applyFill="1" applyBorder="1" applyAlignment="1">
      <alignment horizontal="left" wrapText="1" shrinkToFit="1"/>
    </xf>
    <xf numFmtId="49" fontId="8" fillId="0" borderId="0" xfId="0" applyNumberFormat="1" applyFont="1" applyFill="1" applyBorder="1" applyAlignment="1">
      <alignment horizontal="left" wrapText="1" shrinkToFit="1"/>
    </xf>
    <xf numFmtId="49" fontId="13" fillId="0" borderId="0" xfId="0" applyNumberFormat="1" applyFont="1" applyFill="1" applyBorder="1" applyAlignment="1">
      <alignment horizontal="left" wrapText="1" shrinkToFit="1"/>
    </xf>
    <xf numFmtId="182" fontId="8" fillId="0" borderId="10" xfId="0" applyNumberFormat="1" applyFont="1" applyFill="1" applyBorder="1" applyAlignment="1">
      <alignment horizontal="center" wrapText="1"/>
    </xf>
    <xf numFmtId="182" fontId="13" fillId="0" borderId="0" xfId="0" applyNumberFormat="1" applyFont="1" applyFill="1" applyBorder="1" applyAlignment="1">
      <alignment horizontal="center" wrapText="1"/>
    </xf>
    <xf numFmtId="49" fontId="8" fillId="0" borderId="10" xfId="0" applyNumberFormat="1" applyFont="1" applyFill="1" applyBorder="1" applyAlignment="1">
      <alignment horizontal="center" wrapText="1"/>
    </xf>
    <xf numFmtId="49" fontId="13" fillId="0" borderId="10" xfId="0" applyNumberFormat="1" applyFont="1" applyFill="1" applyBorder="1" applyAlignment="1">
      <alignment horizontal="left"/>
    </xf>
    <xf numFmtId="0" fontId="8" fillId="0" borderId="0" xfId="0" applyFont="1" applyFill="1" applyBorder="1" applyAlignment="1">
      <alignment horizontal="center" wrapText="1"/>
    </xf>
    <xf numFmtId="49" fontId="8" fillId="0" borderId="0" xfId="0" applyNumberFormat="1" applyFont="1" applyFill="1" applyBorder="1" applyAlignment="1">
      <alignment wrapText="1"/>
    </xf>
    <xf numFmtId="182" fontId="8" fillId="0" borderId="13" xfId="0" applyNumberFormat="1" applyFont="1" applyFill="1" applyBorder="1" applyAlignment="1">
      <alignment horizontal="center" wrapText="1"/>
    </xf>
    <xf numFmtId="49" fontId="8" fillId="0" borderId="20" xfId="0" applyNumberFormat="1" applyFont="1" applyFill="1" applyBorder="1" applyAlignment="1">
      <alignment horizontal="center" wrapText="1"/>
    </xf>
    <xf numFmtId="0" fontId="13" fillId="0" borderId="15" xfId="0" applyFont="1" applyFill="1" applyBorder="1" applyAlignment="1">
      <alignment horizontal="right" wrapText="1"/>
    </xf>
    <xf numFmtId="49" fontId="8" fillId="0" borderId="19" xfId="0" applyNumberFormat="1" applyFont="1" applyFill="1" applyBorder="1" applyAlignment="1">
      <alignment horizontal="center" wrapText="1"/>
    </xf>
    <xf numFmtId="193" fontId="8" fillId="0" borderId="16" xfId="66" applyNumberFormat="1" applyFont="1" applyFill="1" applyBorder="1" applyAlignment="1">
      <alignment horizontal="right" wrapText="1"/>
    </xf>
    <xf numFmtId="193" fontId="8" fillId="0" borderId="15" xfId="66" applyNumberFormat="1" applyFont="1" applyFill="1" applyBorder="1" applyAlignment="1">
      <alignment horizontal="right" wrapText="1"/>
    </xf>
    <xf numFmtId="0" fontId="10" fillId="0" borderId="0" xfId="0" applyFont="1" applyFill="1" applyAlignment="1" applyProtection="1">
      <alignment horizontal="right" wrapText="1"/>
      <protection locked="0"/>
    </xf>
    <xf numFmtId="41" fontId="8" fillId="0" borderId="15" xfId="66" applyNumberFormat="1" applyFont="1" applyFill="1" applyBorder="1" applyAlignment="1">
      <alignment horizontal="right" wrapText="1"/>
    </xf>
    <xf numFmtId="192" fontId="13" fillId="0" borderId="15" xfId="0" applyNumberFormat="1" applyFont="1" applyFill="1" applyBorder="1" applyAlignment="1">
      <alignment horizontal="right" wrapText="1"/>
    </xf>
    <xf numFmtId="193" fontId="8" fillId="0" borderId="25" xfId="66" applyNumberFormat="1" applyFont="1" applyFill="1" applyBorder="1" applyAlignment="1">
      <alignment horizontal="right" wrapText="1"/>
    </xf>
    <xf numFmtId="192" fontId="13" fillId="0" borderId="16" xfId="0" applyNumberFormat="1" applyFont="1" applyFill="1" applyBorder="1" applyAlignment="1">
      <alignment horizontal="right" wrapText="1"/>
    </xf>
    <xf numFmtId="0" fontId="0" fillId="0" borderId="0" xfId="0" applyFill="1" applyAlignment="1" applyProtection="1">
      <alignment horizontal="right" wrapText="1"/>
      <protection locked="0"/>
    </xf>
    <xf numFmtId="3" fontId="0" fillId="0" borderId="0" xfId="0" applyNumberFormat="1" applyFill="1" applyAlignment="1" applyProtection="1">
      <alignment horizontal="right" wrapText="1"/>
      <protection locked="0"/>
    </xf>
    <xf numFmtId="1" fontId="0" fillId="0" borderId="0" xfId="0" applyNumberFormat="1" applyFill="1" applyAlignment="1" applyProtection="1">
      <alignment horizontal="right" wrapText="1"/>
      <protection locked="0"/>
    </xf>
    <xf numFmtId="0" fontId="10" fillId="0" borderId="0" xfId="0" applyFont="1" applyFill="1" applyAlignment="1" applyProtection="1">
      <alignment horizontal="center" wrapText="1"/>
      <protection locked="0"/>
    </xf>
    <xf numFmtId="49" fontId="8" fillId="0" borderId="26" xfId="0" applyNumberFormat="1" applyFont="1" applyFill="1" applyBorder="1" applyAlignment="1">
      <alignment horizontal="center" wrapText="1"/>
    </xf>
    <xf numFmtId="49" fontId="8" fillId="0" borderId="27" xfId="0" applyNumberFormat="1" applyFont="1" applyFill="1" applyBorder="1" applyAlignment="1">
      <alignment horizontal="center" wrapText="1"/>
    </xf>
    <xf numFmtId="49" fontId="13" fillId="0" borderId="27" xfId="0" applyNumberFormat="1" applyFont="1" applyFill="1" applyBorder="1" applyAlignment="1">
      <alignment horizontal="left"/>
    </xf>
    <xf numFmtId="0" fontId="8" fillId="0" borderId="27" xfId="0" applyFont="1" applyFill="1" applyBorder="1" applyAlignment="1">
      <alignment horizontal="center" wrapText="1"/>
    </xf>
    <xf numFmtId="49" fontId="8" fillId="0" borderId="28" xfId="0" applyNumberFormat="1" applyFont="1" applyFill="1" applyBorder="1" applyAlignment="1">
      <alignment horizontal="center" wrapText="1"/>
    </xf>
    <xf numFmtId="49" fontId="8" fillId="0" borderId="29" xfId="0" applyNumberFormat="1" applyFont="1" applyFill="1" applyBorder="1" applyAlignment="1">
      <alignment horizontal="center" wrapText="1"/>
    </xf>
    <xf numFmtId="49" fontId="13" fillId="0" borderId="29" xfId="0" applyNumberFormat="1" applyFont="1" applyFill="1" applyBorder="1" applyAlignment="1">
      <alignment horizontal="left"/>
    </xf>
    <xf numFmtId="0" fontId="8" fillId="0" borderId="29" xfId="0" applyFont="1" applyFill="1" applyBorder="1" applyAlignment="1">
      <alignment horizontal="center" wrapText="1"/>
    </xf>
    <xf numFmtId="0" fontId="13" fillId="0" borderId="0" xfId="0" applyFont="1" applyFill="1" applyBorder="1" applyAlignment="1">
      <alignment/>
    </xf>
    <xf numFmtId="0" fontId="12" fillId="0" borderId="13" xfId="0" applyFont="1" applyFill="1" applyBorder="1" applyAlignment="1">
      <alignment/>
    </xf>
    <xf numFmtId="0" fontId="0" fillId="0" borderId="0" xfId="0" applyFill="1" applyAlignment="1" applyProtection="1">
      <alignment wrapText="1"/>
      <protection locked="0"/>
    </xf>
    <xf numFmtId="0" fontId="9" fillId="0" borderId="22" xfId="53" applyFont="1" applyFill="1" applyBorder="1" applyAlignment="1">
      <alignment horizontal="justify" vertical="center" wrapText="1"/>
      <protection/>
    </xf>
    <xf numFmtId="0" fontId="13" fillId="0" borderId="21" xfId="53" applyFont="1" applyFill="1" applyBorder="1" applyAlignment="1">
      <alignment horizontal="justify" wrapText="1"/>
      <protection/>
    </xf>
    <xf numFmtId="0" fontId="13" fillId="0" borderId="21" xfId="58" applyFont="1" applyFill="1" applyBorder="1" applyAlignment="1">
      <alignment horizontal="justify" vertical="top" wrapText="1"/>
      <protection/>
    </xf>
    <xf numFmtId="0" fontId="8" fillId="0" borderId="21" xfId="0" applyFont="1" applyFill="1" applyBorder="1" applyAlignment="1">
      <alignment horizontal="justify" wrapText="1"/>
    </xf>
    <xf numFmtId="0" fontId="13" fillId="0" borderId="24" xfId="0" applyFont="1" applyFill="1" applyBorder="1" applyAlignment="1">
      <alignment horizontal="justify" wrapText="1"/>
    </xf>
    <xf numFmtId="0" fontId="13" fillId="0" borderId="21" xfId="57" applyFont="1" applyFill="1" applyBorder="1" applyAlignment="1">
      <alignment horizontal="justify" wrapText="1"/>
      <protection/>
    </xf>
    <xf numFmtId="0" fontId="8" fillId="0" borderId="23" xfId="57" applyFont="1" applyFill="1" applyBorder="1" applyAlignment="1">
      <alignment horizontal="justify" wrapText="1"/>
      <protection/>
    </xf>
    <xf numFmtId="0" fontId="8" fillId="0" borderId="24" xfId="57" applyFont="1" applyFill="1" applyBorder="1" applyAlignment="1">
      <alignment horizontal="justify" wrapText="1"/>
      <protection/>
    </xf>
    <xf numFmtId="0" fontId="8" fillId="0" borderId="23" xfId="0" applyFont="1" applyFill="1" applyBorder="1" applyAlignment="1">
      <alignment horizontal="justify" wrapText="1"/>
    </xf>
    <xf numFmtId="0" fontId="8" fillId="0" borderId="24" xfId="0" applyFont="1" applyFill="1" applyBorder="1" applyAlignment="1">
      <alignment horizontal="justify" wrapText="1"/>
    </xf>
    <xf numFmtId="0" fontId="13" fillId="0" borderId="23" xfId="0" applyFont="1" applyFill="1" applyBorder="1" applyAlignment="1">
      <alignment horizontal="justify" vertical="center" wrapText="1"/>
    </xf>
    <xf numFmtId="0" fontId="13" fillId="0" borderId="21" xfId="0" applyFont="1" applyFill="1" applyBorder="1" applyAlignment="1">
      <alignment horizontal="justify" vertical="top" wrapText="1"/>
    </xf>
    <xf numFmtId="0" fontId="13" fillId="0" borderId="21" xfId="0" applyFont="1" applyFill="1" applyBorder="1" applyAlignment="1">
      <alignment horizontal="justify" vertical="center"/>
    </xf>
    <xf numFmtId="0" fontId="9" fillId="0" borderId="23" xfId="0" applyFont="1" applyFill="1" applyBorder="1" applyAlignment="1">
      <alignment horizontal="justify" wrapText="1"/>
    </xf>
    <xf numFmtId="0" fontId="13" fillId="0" borderId="23" xfId="0" applyFont="1" applyFill="1" applyBorder="1" applyAlignment="1">
      <alignment horizontal="justify" wrapText="1"/>
    </xf>
    <xf numFmtId="0" fontId="13" fillId="0" borderId="24" xfId="0" applyFont="1" applyFill="1" applyBorder="1" applyAlignment="1">
      <alignment horizontal="justify" vertical="center" wrapText="1"/>
    </xf>
    <xf numFmtId="0" fontId="8" fillId="0" borderId="21" xfId="0" applyNumberFormat="1"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13" fillId="0" borderId="31" xfId="0" applyFont="1" applyFill="1" applyBorder="1" applyAlignment="1">
      <alignment horizontal="justify" vertical="center" wrapText="1"/>
    </xf>
    <xf numFmtId="0" fontId="13" fillId="0" borderId="21" xfId="0" applyNumberFormat="1" applyFont="1" applyFill="1" applyBorder="1" applyAlignment="1">
      <alignment horizontal="justify" vertical="center" wrapText="1"/>
    </xf>
    <xf numFmtId="1" fontId="9" fillId="0" borderId="22" xfId="0" applyNumberFormat="1" applyFont="1" applyFill="1" applyBorder="1" applyAlignment="1">
      <alignment horizontal="justify" vertical="center" wrapText="1"/>
    </xf>
    <xf numFmtId="0" fontId="9" fillId="0" borderId="24" xfId="0" applyFont="1" applyFill="1" applyBorder="1" applyAlignment="1">
      <alignment horizontal="justify" wrapText="1"/>
    </xf>
    <xf numFmtId="0" fontId="8" fillId="0" borderId="21" xfId="0" applyFont="1" applyFill="1" applyBorder="1" applyAlignment="1">
      <alignment horizontal="justify" wrapText="1" shrinkToFit="1"/>
    </xf>
    <xf numFmtId="0" fontId="13" fillId="0" borderId="21" xfId="0" applyFont="1" applyFill="1" applyBorder="1" applyAlignment="1">
      <alignment horizontal="justify" shrinkToFit="1"/>
    </xf>
    <xf numFmtId="0" fontId="8" fillId="0" borderId="21" xfId="0" applyFont="1" applyFill="1" applyBorder="1" applyAlignment="1">
      <alignment horizontal="justify" vertical="center" wrapText="1" shrinkToFit="1"/>
    </xf>
    <xf numFmtId="0" fontId="13" fillId="0" borderId="21" xfId="0" applyFont="1" applyFill="1" applyBorder="1" applyAlignment="1">
      <alignment horizontal="justify" wrapText="1" shrinkToFit="1"/>
    </xf>
    <xf numFmtId="2" fontId="8" fillId="0" borderId="21" xfId="0" applyNumberFormat="1" applyFont="1" applyFill="1" applyBorder="1" applyAlignment="1">
      <alignment horizontal="justify" vertical="center" wrapText="1" shrinkToFit="1"/>
    </xf>
    <xf numFmtId="0" fontId="13" fillId="0" borderId="21" xfId="0" applyFont="1" applyFill="1" applyBorder="1" applyAlignment="1">
      <alignment horizontal="justify" vertical="top" wrapText="1" shrinkToFit="1"/>
    </xf>
    <xf numFmtId="1" fontId="8" fillId="0" borderId="21" xfId="0" applyNumberFormat="1" applyFont="1" applyFill="1" applyBorder="1" applyAlignment="1">
      <alignment horizontal="justify" vertical="center" wrapText="1"/>
    </xf>
    <xf numFmtId="49" fontId="65" fillId="0" borderId="21" xfId="0" applyNumberFormat="1" applyFont="1" applyFill="1" applyBorder="1" applyAlignment="1">
      <alignment wrapText="1" shrinkToFit="1"/>
    </xf>
    <xf numFmtId="49" fontId="65" fillId="0" borderId="21" xfId="0" applyNumberFormat="1" applyFont="1" applyFill="1" applyBorder="1" applyAlignment="1">
      <alignment horizontal="justify" wrapText="1" shrinkToFit="1"/>
    </xf>
    <xf numFmtId="49" fontId="65" fillId="0" borderId="21" xfId="0" applyNumberFormat="1" applyFont="1" applyFill="1" applyBorder="1" applyAlignment="1">
      <alignment horizontal="justify" wrapText="1" shrinkToFit="1"/>
    </xf>
    <xf numFmtId="0" fontId="8" fillId="0" borderId="23" xfId="0" applyFont="1" applyFill="1" applyBorder="1" applyAlignment="1">
      <alignment horizontal="justify" vertical="center" wrapText="1" shrinkToFit="1"/>
    </xf>
    <xf numFmtId="0" fontId="8" fillId="0" borderId="21" xfId="0" applyFont="1" applyFill="1" applyBorder="1" applyAlignment="1">
      <alignment horizontal="justify" shrinkToFit="1"/>
    </xf>
    <xf numFmtId="0" fontId="13" fillId="0" borderId="21" xfId="53" applyFont="1" applyFill="1" applyBorder="1" applyAlignment="1">
      <alignment vertical="center" wrapText="1"/>
      <protection/>
    </xf>
    <xf numFmtId="0" fontId="13" fillId="0" borderId="23" xfId="54" applyFont="1" applyFill="1" applyBorder="1" applyAlignment="1">
      <alignment horizontal="justify" wrapText="1" shrinkToFit="1"/>
      <protection/>
    </xf>
    <xf numFmtId="49" fontId="13" fillId="0" borderId="21" xfId="0" applyNumberFormat="1" applyFont="1" applyFill="1" applyBorder="1" applyAlignment="1">
      <alignment horizontal="justify" wrapText="1" shrinkToFit="1"/>
    </xf>
    <xf numFmtId="0" fontId="13" fillId="0" borderId="21" xfId="54" applyFont="1" applyFill="1" applyBorder="1" applyAlignment="1">
      <alignment horizontal="justify" vertical="top" wrapText="1" shrinkToFit="1"/>
      <protection/>
    </xf>
    <xf numFmtId="22" fontId="13" fillId="0" borderId="21" xfId="0" applyNumberFormat="1" applyFont="1" applyFill="1" applyBorder="1" applyAlignment="1">
      <alignment horizontal="justify" wrapText="1" shrinkToFit="1"/>
    </xf>
    <xf numFmtId="0" fontId="9" fillId="0" borderId="22" xfId="0" applyFont="1" applyFill="1" applyBorder="1" applyAlignment="1">
      <alignment horizontal="justify" vertical="center" wrapText="1"/>
    </xf>
    <xf numFmtId="0" fontId="8" fillId="0" borderId="21" xfId="0" applyFont="1" applyFill="1" applyBorder="1" applyAlignment="1">
      <alignment horizontal="justify"/>
    </xf>
    <xf numFmtId="0" fontId="9" fillId="0" borderId="22" xfId="57" applyFont="1" applyFill="1" applyBorder="1" applyAlignment="1">
      <alignment horizontal="justify" wrapText="1"/>
      <protection/>
    </xf>
    <xf numFmtId="1" fontId="8" fillId="0" borderId="21" xfId="53" applyNumberFormat="1" applyFont="1" applyFill="1" applyBorder="1" applyAlignment="1">
      <alignment horizontal="justify" wrapText="1"/>
      <protection/>
    </xf>
    <xf numFmtId="0" fontId="8" fillId="0" borderId="21" xfId="0" applyFont="1" applyFill="1" applyBorder="1" applyAlignment="1">
      <alignment horizontal="left" vertical="center" wrapText="1"/>
    </xf>
    <xf numFmtId="0" fontId="8" fillId="0" borderId="21" xfId="0" applyFont="1" applyFill="1" applyBorder="1" applyAlignment="1">
      <alignment horizontal="justify" vertical="center"/>
    </xf>
    <xf numFmtId="0" fontId="8" fillId="0" borderId="21" xfId="56" applyFont="1" applyFill="1" applyBorder="1" applyAlignment="1">
      <alignment horizontal="justify" vertical="center" wrapText="1"/>
      <protection/>
    </xf>
    <xf numFmtId="0" fontId="6" fillId="0" borderId="22" xfId="53" applyFont="1" applyFill="1" applyBorder="1" applyAlignment="1">
      <alignment horizontal="justify" vertical="center" wrapText="1"/>
      <protection/>
    </xf>
    <xf numFmtId="0" fontId="6" fillId="0" borderId="21" xfId="53" applyFont="1" applyFill="1" applyBorder="1" applyAlignment="1">
      <alignment horizontal="justify" vertical="center" wrapText="1"/>
      <protection/>
    </xf>
    <xf numFmtId="0" fontId="13" fillId="0" borderId="21" xfId="53" applyNumberFormat="1" applyFont="1" applyFill="1" applyBorder="1" applyAlignment="1" applyProtection="1">
      <alignment horizontal="justify" wrapText="1"/>
      <protection locked="0"/>
    </xf>
    <xf numFmtId="0" fontId="13" fillId="0" borderId="21" xfId="53" applyFont="1" applyFill="1" applyBorder="1" applyAlignment="1" applyProtection="1">
      <alignment horizontal="justify" wrapText="1"/>
      <protection locked="0"/>
    </xf>
    <xf numFmtId="0" fontId="13" fillId="0" borderId="23" xfId="53" applyFont="1" applyFill="1" applyBorder="1" applyAlignment="1">
      <alignment horizontal="justify" wrapText="1" shrinkToFit="1"/>
      <protection/>
    </xf>
    <xf numFmtId="0" fontId="13" fillId="0" borderId="18" xfId="0" applyFont="1" applyFill="1" applyBorder="1" applyAlignment="1">
      <alignment horizontal="center" wrapText="1"/>
    </xf>
    <xf numFmtId="49" fontId="65" fillId="0" borderId="18" xfId="0" applyNumberFormat="1" applyFont="1" applyFill="1" applyBorder="1" applyAlignment="1">
      <alignment horizontal="center" wrapText="1" shrinkToFit="1"/>
    </xf>
    <xf numFmtId="49" fontId="65" fillId="0" borderId="0" xfId="0" applyNumberFormat="1" applyFont="1" applyFill="1" applyBorder="1" applyAlignment="1">
      <alignment horizontal="center" wrapText="1" shrinkToFit="1"/>
    </xf>
    <xf numFmtId="0" fontId="12" fillId="0" borderId="12" xfId="0" applyFont="1" applyFill="1" applyBorder="1" applyAlignment="1">
      <alignment horizontal="center"/>
    </xf>
    <xf numFmtId="0" fontId="12" fillId="0" borderId="13" xfId="0" applyFont="1" applyFill="1" applyBorder="1" applyAlignment="1">
      <alignment horizontal="center"/>
    </xf>
    <xf numFmtId="0" fontId="0" fillId="0" borderId="0" xfId="0" applyFill="1" applyAlignment="1" applyProtection="1">
      <alignment horizontal="center" wrapText="1"/>
      <protection locked="0"/>
    </xf>
    <xf numFmtId="0" fontId="13" fillId="0" borderId="21" xfId="54" applyFont="1" applyFill="1" applyBorder="1" applyAlignment="1">
      <alignment horizontal="justify" vertical="center" wrapText="1" shrinkToFit="1"/>
      <protection/>
    </xf>
    <xf numFmtId="0" fontId="16" fillId="0" borderId="0" xfId="0" applyFont="1" applyFill="1" applyAlignment="1" applyProtection="1">
      <alignment horizontal="right" wrapText="1"/>
      <protection locked="0"/>
    </xf>
    <xf numFmtId="1" fontId="15" fillId="0" borderId="14" xfId="0" applyNumberFormat="1" applyFont="1" applyFill="1" applyBorder="1" applyAlignment="1">
      <alignment horizontal="center" vertical="center"/>
    </xf>
    <xf numFmtId="0" fontId="14" fillId="0" borderId="22" xfId="0" applyFont="1" applyFill="1" applyBorder="1" applyAlignment="1">
      <alignment horizontal="center" vertical="center" wrapText="1"/>
    </xf>
    <xf numFmtId="3" fontId="13" fillId="0" borderId="16" xfId="0" applyNumberFormat="1" applyFont="1" applyFill="1" applyBorder="1" applyAlignment="1" applyProtection="1">
      <alignment horizontal="right" wrapText="1"/>
      <protection locked="0"/>
    </xf>
    <xf numFmtId="181" fontId="9" fillId="0" borderId="12" xfId="0" applyNumberFormat="1" applyFont="1" applyFill="1" applyBorder="1" applyAlignment="1">
      <alignment horizontal="center" wrapText="1"/>
    </xf>
    <xf numFmtId="181" fontId="9" fillId="0" borderId="0" xfId="0" applyNumberFormat="1" applyFont="1" applyFill="1" applyBorder="1" applyAlignment="1">
      <alignment horizontal="center" wrapText="1"/>
    </xf>
    <xf numFmtId="49" fontId="65" fillId="0" borderId="0" xfId="0" applyNumberFormat="1" applyFont="1" applyFill="1" applyBorder="1" applyAlignment="1">
      <alignment horizontal="center" wrapText="1" shrinkToFit="1"/>
    </xf>
    <xf numFmtId="49" fontId="19" fillId="0" borderId="0" xfId="0" applyNumberFormat="1" applyFont="1" applyFill="1" applyBorder="1" applyAlignment="1">
      <alignment horizontal="center" wrapText="1" shrinkToFit="1"/>
    </xf>
    <xf numFmtId="0" fontId="13" fillId="0" borderId="21" xfId="58" applyFont="1" applyFill="1" applyBorder="1" applyAlignment="1">
      <alignment horizontal="justify" wrapText="1"/>
      <protection/>
    </xf>
    <xf numFmtId="0" fontId="13" fillId="0" borderId="21" xfId="0" applyFont="1" applyFill="1" applyBorder="1" applyAlignment="1">
      <alignment horizontal="justify" vertical="center" wrapText="1" shrinkToFit="1"/>
    </xf>
    <xf numFmtId="0" fontId="8" fillId="0" borderId="32" xfId="57" applyFont="1" applyFill="1" applyBorder="1" applyAlignment="1">
      <alignment horizontal="justify" wrapText="1"/>
      <protection/>
    </xf>
    <xf numFmtId="49" fontId="8" fillId="0" borderId="0" xfId="0" applyNumberFormat="1" applyFont="1" applyFill="1" applyBorder="1" applyAlignment="1">
      <alignment wrapText="1" shrinkToFit="1"/>
    </xf>
    <xf numFmtId="0" fontId="13" fillId="0" borderId="33" xfId="0" applyFont="1" applyFill="1" applyBorder="1" applyAlignment="1">
      <alignment horizontal="justify" vertical="center" wrapText="1"/>
    </xf>
    <xf numFmtId="0" fontId="29" fillId="0" borderId="33" xfId="0" applyFont="1" applyFill="1" applyBorder="1" applyAlignment="1">
      <alignment horizontal="justify" vertical="center" wrapText="1"/>
    </xf>
    <xf numFmtId="0" fontId="13" fillId="0" borderId="34" xfId="0" applyFont="1" applyFill="1" applyBorder="1" applyAlignment="1">
      <alignment horizontal="justify" vertical="center" wrapText="1"/>
    </xf>
    <xf numFmtId="0" fontId="29" fillId="0" borderId="34" xfId="0" applyFont="1" applyFill="1" applyBorder="1" applyAlignment="1">
      <alignment horizontal="justify" vertical="center" wrapText="1"/>
    </xf>
    <xf numFmtId="0" fontId="13" fillId="0" borderId="34" xfId="0" applyFont="1" applyFill="1" applyBorder="1" applyAlignment="1">
      <alignment horizontal="justify" wrapText="1"/>
    </xf>
    <xf numFmtId="0" fontId="29" fillId="0" borderId="35" xfId="0" applyFont="1" applyFill="1" applyBorder="1" applyAlignment="1">
      <alignment horizontal="justify" wrapText="1"/>
    </xf>
    <xf numFmtId="0" fontId="13" fillId="0" borderId="21" xfId="53" applyNumberFormat="1" applyFont="1" applyFill="1" applyBorder="1" applyAlignment="1" applyProtection="1">
      <alignment horizontal="justify" vertical="center" wrapText="1"/>
      <protection locked="0"/>
    </xf>
    <xf numFmtId="0" fontId="8" fillId="0" borderId="33" xfId="0" applyFont="1" applyFill="1" applyBorder="1" applyAlignment="1">
      <alignment horizontal="justify" vertical="center" wrapText="1"/>
    </xf>
    <xf numFmtId="49" fontId="8" fillId="0" borderId="1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34" xfId="0" applyNumberFormat="1" applyFont="1" applyFill="1" applyBorder="1" applyAlignment="1">
      <alignment horizontal="justify" vertical="center" wrapText="1"/>
    </xf>
    <xf numFmtId="0" fontId="8" fillId="0" borderId="0" xfId="0" applyFont="1" applyFill="1" applyBorder="1" applyAlignment="1">
      <alignment horizontal="left" vertical="center"/>
    </xf>
    <xf numFmtId="0" fontId="25" fillId="0" borderId="0" xfId="0" applyFont="1" applyFill="1" applyAlignment="1">
      <alignment horizontal="center" vertical="center" wrapText="1"/>
    </xf>
    <xf numFmtId="0" fontId="8" fillId="0" borderId="21" xfId="57" applyFont="1" applyFill="1" applyBorder="1" applyAlignment="1">
      <alignment horizontal="justify" vertical="center" wrapText="1"/>
      <protection/>
    </xf>
    <xf numFmtId="0" fontId="30" fillId="0" borderId="21" xfId="0" applyFont="1" applyFill="1" applyBorder="1" applyAlignment="1">
      <alignment horizontal="justify" vertical="center" wrapText="1"/>
    </xf>
    <xf numFmtId="3" fontId="31" fillId="0" borderId="15" xfId="0" applyNumberFormat="1" applyFont="1" applyFill="1" applyBorder="1" applyAlignment="1">
      <alignment horizontal="right"/>
    </xf>
    <xf numFmtId="0" fontId="8" fillId="0" borderId="32" xfId="53" applyFont="1" applyFill="1" applyBorder="1" applyAlignment="1">
      <alignment horizontal="justify" vertical="center" wrapText="1"/>
      <protection/>
    </xf>
    <xf numFmtId="0" fontId="13" fillId="0" borderId="0" xfId="0" applyFont="1" applyFill="1" applyBorder="1" applyAlignment="1">
      <alignment horizontal="justify" wrapText="1"/>
    </xf>
    <xf numFmtId="0" fontId="13" fillId="0" borderId="0" xfId="0" applyFont="1" applyFill="1" applyBorder="1" applyAlignment="1">
      <alignment horizontal="justify" vertical="center" wrapText="1"/>
    </xf>
    <xf numFmtId="0" fontId="8" fillId="0" borderId="0" xfId="0" applyFont="1" applyFill="1" applyBorder="1" applyAlignment="1" applyProtection="1">
      <alignment horizontal="left" wrapText="1"/>
      <protection locked="0"/>
    </xf>
    <xf numFmtId="0" fontId="13" fillId="0" borderId="0" xfId="0" applyFont="1" applyAlignment="1">
      <alignment horizontal="justify" vertical="center" wrapText="1"/>
    </xf>
    <xf numFmtId="0" fontId="13" fillId="0" borderId="0" xfId="0" applyFont="1" applyFill="1" applyBorder="1" applyAlignment="1">
      <alignment vertical="center" wrapText="1"/>
    </xf>
    <xf numFmtId="0" fontId="13" fillId="0" borderId="36" xfId="0" applyFont="1" applyFill="1" applyBorder="1" applyAlignment="1">
      <alignment horizontal="justify" wrapText="1"/>
    </xf>
    <xf numFmtId="181" fontId="13" fillId="0" borderId="0" xfId="0" applyNumberFormat="1" applyFont="1" applyFill="1" applyBorder="1" applyAlignment="1">
      <alignment horizontal="left"/>
    </xf>
    <xf numFmtId="0" fontId="13" fillId="0" borderId="15" xfId="0" applyFont="1" applyFill="1" applyBorder="1" applyAlignment="1">
      <alignment horizontal="justify" wrapText="1"/>
    </xf>
    <xf numFmtId="0" fontId="10" fillId="33" borderId="0" xfId="0" applyFont="1" applyFill="1" applyAlignment="1" applyProtection="1">
      <alignment horizontal="right" wrapText="1"/>
      <protection locked="0"/>
    </xf>
    <xf numFmtId="0" fontId="0" fillId="33" borderId="0" xfId="0" applyFill="1" applyAlignment="1" applyProtection="1">
      <alignment vertical="center" wrapText="1"/>
      <protection locked="0"/>
    </xf>
    <xf numFmtId="0" fontId="16" fillId="33" borderId="0" xfId="0" applyFont="1" applyFill="1" applyAlignment="1" applyProtection="1">
      <alignment horizontal="right" wrapText="1"/>
      <protection locked="0"/>
    </xf>
    <xf numFmtId="1" fontId="15" fillId="33" borderId="14" xfId="0" applyNumberFormat="1" applyFont="1" applyFill="1" applyBorder="1" applyAlignment="1">
      <alignment horizontal="center" vertical="center"/>
    </xf>
    <xf numFmtId="3" fontId="6" fillId="33" borderId="14" xfId="0" applyNumberFormat="1" applyFont="1" applyFill="1" applyBorder="1" applyAlignment="1">
      <alignment horizontal="right"/>
    </xf>
    <xf numFmtId="3" fontId="13" fillId="33" borderId="16" xfId="53" applyNumberFormat="1" applyFont="1" applyFill="1" applyBorder="1" applyAlignment="1">
      <alignment horizontal="right"/>
      <protection/>
    </xf>
    <xf numFmtId="3" fontId="13" fillId="33" borderId="15" xfId="53" applyNumberFormat="1" applyFont="1" applyFill="1" applyBorder="1" applyAlignment="1">
      <alignment horizontal="right"/>
      <protection/>
    </xf>
    <xf numFmtId="3" fontId="13" fillId="33" borderId="15" xfId="0" applyNumberFormat="1" applyFont="1" applyFill="1" applyBorder="1" applyAlignment="1">
      <alignment horizontal="right"/>
    </xf>
    <xf numFmtId="3" fontId="6" fillId="33" borderId="14" xfId="53" applyNumberFormat="1" applyFont="1" applyFill="1" applyBorder="1" applyAlignment="1">
      <alignment horizontal="right"/>
      <protection/>
    </xf>
    <xf numFmtId="3" fontId="8" fillId="33" borderId="16" xfId="58" applyNumberFormat="1" applyFont="1" applyFill="1" applyBorder="1" applyAlignment="1">
      <alignment horizontal="right"/>
      <protection/>
    </xf>
    <xf numFmtId="3" fontId="13" fillId="33" borderId="16" xfId="0" applyNumberFormat="1" applyFont="1" applyFill="1" applyBorder="1" applyAlignment="1" applyProtection="1">
      <alignment horizontal="right" wrapText="1"/>
      <protection locked="0"/>
    </xf>
    <xf numFmtId="3" fontId="13" fillId="33" borderId="15" xfId="0" applyNumberFormat="1" applyFont="1" applyFill="1" applyBorder="1" applyAlignment="1" applyProtection="1">
      <alignment horizontal="right" wrapText="1"/>
      <protection locked="0"/>
    </xf>
    <xf numFmtId="3" fontId="6" fillId="33" borderId="14" xfId="0" applyNumberFormat="1" applyFont="1" applyFill="1" applyBorder="1" applyAlignment="1" applyProtection="1">
      <alignment horizontal="right" wrapText="1"/>
      <protection locked="0"/>
    </xf>
    <xf numFmtId="3" fontId="13" fillId="33" borderId="15" xfId="57" applyNumberFormat="1" applyFont="1" applyFill="1" applyBorder="1" applyAlignment="1">
      <alignment horizontal="right"/>
      <protection/>
    </xf>
    <xf numFmtId="3" fontId="13" fillId="33" borderId="16" xfId="57" applyNumberFormat="1" applyFont="1" applyFill="1" applyBorder="1" applyAlignment="1">
      <alignment horizontal="right"/>
      <protection/>
    </xf>
    <xf numFmtId="3" fontId="13" fillId="33" borderId="16" xfId="0" applyNumberFormat="1" applyFont="1" applyFill="1" applyBorder="1" applyAlignment="1">
      <alignment horizontal="right"/>
    </xf>
    <xf numFmtId="3" fontId="13" fillId="33" borderId="16" xfId="0" applyNumberFormat="1" applyFont="1" applyFill="1" applyBorder="1" applyAlignment="1">
      <alignment horizontal="right" wrapText="1"/>
    </xf>
    <xf numFmtId="3" fontId="13" fillId="33" borderId="15" xfId="0" applyNumberFormat="1" applyFont="1" applyFill="1" applyBorder="1" applyAlignment="1">
      <alignment horizontal="right" wrapText="1"/>
    </xf>
    <xf numFmtId="3" fontId="6" fillId="33" borderId="16" xfId="0" applyNumberFormat="1" applyFont="1" applyFill="1" applyBorder="1" applyAlignment="1">
      <alignment horizontal="right"/>
    </xf>
    <xf numFmtId="3" fontId="9" fillId="33" borderId="14" xfId="0" applyNumberFormat="1" applyFont="1" applyFill="1" applyBorder="1" applyAlignment="1">
      <alignment horizontal="right" wrapText="1"/>
    </xf>
    <xf numFmtId="0" fontId="13" fillId="33" borderId="15" xfId="0" applyFont="1" applyFill="1" applyBorder="1" applyAlignment="1">
      <alignment horizontal="right" wrapText="1"/>
    </xf>
    <xf numFmtId="3" fontId="13" fillId="33" borderId="21" xfId="0" applyNumberFormat="1" applyFont="1" applyFill="1" applyBorder="1" applyAlignment="1">
      <alignment horizontal="right"/>
    </xf>
    <xf numFmtId="3" fontId="13" fillId="33" borderId="24" xfId="0" applyNumberFormat="1" applyFont="1" applyFill="1" applyBorder="1" applyAlignment="1">
      <alignment horizontal="right"/>
    </xf>
    <xf numFmtId="3" fontId="8" fillId="33" borderId="15" xfId="0" applyNumberFormat="1" applyFont="1" applyFill="1" applyBorder="1" applyAlignment="1">
      <alignment horizontal="right" wrapText="1"/>
    </xf>
    <xf numFmtId="3" fontId="8" fillId="33" borderId="15" xfId="66" applyNumberFormat="1" applyFont="1" applyFill="1" applyBorder="1" applyAlignment="1">
      <alignment horizontal="right" wrapText="1"/>
    </xf>
    <xf numFmtId="3" fontId="6" fillId="33" borderId="14" xfId="0" applyNumberFormat="1" applyFont="1" applyFill="1" applyBorder="1" applyAlignment="1">
      <alignment horizontal="right" wrapText="1"/>
    </xf>
    <xf numFmtId="3" fontId="13" fillId="33" borderId="15" xfId="53" applyNumberFormat="1" applyFont="1" applyFill="1" applyBorder="1" applyAlignment="1">
      <alignment horizontal="right" wrapText="1"/>
      <protection/>
    </xf>
    <xf numFmtId="41" fontId="8" fillId="33" borderId="15" xfId="66" applyNumberFormat="1" applyFont="1" applyFill="1" applyBorder="1" applyAlignment="1">
      <alignment horizontal="right" wrapText="1"/>
    </xf>
    <xf numFmtId="192" fontId="13" fillId="33" borderId="15" xfId="0" applyNumberFormat="1" applyFont="1" applyFill="1" applyBorder="1" applyAlignment="1">
      <alignment horizontal="right" wrapText="1"/>
    </xf>
    <xf numFmtId="3" fontId="31" fillId="33" borderId="15" xfId="0" applyNumberFormat="1" applyFont="1" applyFill="1" applyBorder="1" applyAlignment="1">
      <alignment horizontal="right"/>
    </xf>
    <xf numFmtId="193" fontId="8" fillId="33" borderId="25" xfId="66" applyNumberFormat="1" applyFont="1" applyFill="1" applyBorder="1" applyAlignment="1">
      <alignment horizontal="right" wrapText="1"/>
    </xf>
    <xf numFmtId="193" fontId="8" fillId="33" borderId="15" xfId="66" applyNumberFormat="1" applyFont="1" applyFill="1" applyBorder="1" applyAlignment="1">
      <alignment horizontal="right" wrapText="1"/>
    </xf>
    <xf numFmtId="3" fontId="6" fillId="33" borderId="15" xfId="0" applyNumberFormat="1" applyFont="1" applyFill="1" applyBorder="1" applyAlignment="1">
      <alignment horizontal="right"/>
    </xf>
    <xf numFmtId="193" fontId="8" fillId="33" borderId="16" xfId="66" applyNumberFormat="1" applyFont="1" applyFill="1" applyBorder="1" applyAlignment="1">
      <alignment horizontal="right" wrapText="1"/>
    </xf>
    <xf numFmtId="3" fontId="6" fillId="33" borderId="17" xfId="0" applyNumberFormat="1" applyFont="1" applyFill="1" applyBorder="1" applyAlignment="1">
      <alignment horizontal="right"/>
    </xf>
    <xf numFmtId="192" fontId="13" fillId="33" borderId="16" xfId="0" applyNumberFormat="1" applyFont="1" applyFill="1" applyBorder="1" applyAlignment="1">
      <alignment horizontal="right" wrapText="1"/>
    </xf>
    <xf numFmtId="3" fontId="9" fillId="33" borderId="14" xfId="0" applyNumberFormat="1" applyFont="1" applyFill="1" applyBorder="1" applyAlignment="1">
      <alignment horizontal="right"/>
    </xf>
    <xf numFmtId="3" fontId="65" fillId="33" borderId="15" xfId="0" applyNumberFormat="1" applyFont="1" applyFill="1" applyBorder="1" applyAlignment="1">
      <alignment horizontal="right"/>
    </xf>
    <xf numFmtId="3" fontId="13" fillId="33" borderId="23" xfId="0" applyNumberFormat="1" applyFont="1" applyFill="1" applyBorder="1" applyAlignment="1">
      <alignment horizontal="right"/>
    </xf>
    <xf numFmtId="3" fontId="6" fillId="33" borderId="15" xfId="53" applyNumberFormat="1" applyFont="1" applyFill="1" applyBorder="1" applyAlignment="1">
      <alignment horizontal="right"/>
      <protection/>
    </xf>
    <xf numFmtId="3" fontId="13" fillId="33" borderId="17" xfId="0" applyNumberFormat="1" applyFont="1" applyFill="1" applyBorder="1" applyAlignment="1">
      <alignment horizontal="right" wrapText="1"/>
    </xf>
    <xf numFmtId="3" fontId="13" fillId="33" borderId="17" xfId="0" applyNumberFormat="1" applyFont="1" applyFill="1" applyBorder="1" applyAlignment="1">
      <alignment horizontal="right"/>
    </xf>
    <xf numFmtId="0" fontId="0" fillId="33" borderId="0" xfId="0" applyFill="1" applyAlignment="1" applyProtection="1">
      <alignment horizontal="right" wrapText="1"/>
      <protection locked="0"/>
    </xf>
    <xf numFmtId="3" fontId="0" fillId="33" borderId="0" xfId="0" applyNumberFormat="1" applyFill="1" applyAlignment="1" applyProtection="1">
      <alignment horizontal="right" wrapText="1"/>
      <protection locked="0"/>
    </xf>
    <xf numFmtId="1" fontId="0" fillId="33" borderId="0" xfId="0" applyNumberFormat="1" applyFill="1" applyAlignment="1" applyProtection="1">
      <alignment horizontal="right" wrapText="1"/>
      <protection locked="0"/>
    </xf>
    <xf numFmtId="0" fontId="13" fillId="0" borderId="21" xfId="53" applyFont="1" applyFill="1" applyBorder="1" applyAlignment="1">
      <alignment horizontal="justify" vertical="center" wrapText="1" shrinkToFit="1"/>
      <protection/>
    </xf>
    <xf numFmtId="0" fontId="8" fillId="0" borderId="15" xfId="0" applyFont="1" applyFill="1" applyBorder="1" applyAlignment="1">
      <alignment horizontal="justify" vertical="center" wrapText="1"/>
    </xf>
    <xf numFmtId="0" fontId="32" fillId="0" borderId="0" xfId="0" applyFont="1" applyFill="1" applyAlignment="1" applyProtection="1">
      <alignment horizontal="center" vertical="center" wrapText="1"/>
      <protection locked="0"/>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1" fontId="6" fillId="33" borderId="37" xfId="0" applyNumberFormat="1" applyFont="1" applyFill="1" applyBorder="1" applyAlignment="1">
      <alignment horizontal="center" vertical="center" wrapText="1"/>
    </xf>
    <xf numFmtId="1" fontId="6" fillId="33" borderId="36" xfId="0" applyNumberFormat="1" applyFont="1" applyFill="1" applyBorder="1" applyAlignment="1">
      <alignment horizontal="center" vertical="center" wrapText="1"/>
    </xf>
    <xf numFmtId="0" fontId="7" fillId="0" borderId="0" xfId="0" applyFont="1" applyFill="1" applyBorder="1" applyAlignment="1">
      <alignment horizontal="center" wrapText="1"/>
    </xf>
    <xf numFmtId="0" fontId="14" fillId="0" borderId="38"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25" fillId="0" borderId="0" xfId="0" applyFont="1" applyFill="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1" fontId="6" fillId="0" borderId="37" xfId="0" applyNumberFormat="1" applyFont="1" applyFill="1" applyBorder="1" applyAlignment="1">
      <alignment horizontal="center" vertical="center" wrapText="1"/>
    </xf>
    <xf numFmtId="1" fontId="6" fillId="0" borderId="36" xfId="0"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28" fillId="0" borderId="21" xfId="0" applyFont="1" applyFill="1" applyBorder="1" applyAlignment="1">
      <alignment horizontal="justify" vertical="center" wrapText="1"/>
    </xf>
    <xf numFmtId="0" fontId="27" fillId="0" borderId="21" xfId="53" applyFont="1" applyFill="1" applyBorder="1" applyAlignment="1">
      <alignment horizontal="justify" vertical="center" wrapText="1"/>
      <protection/>
    </xf>
    <xf numFmtId="0" fontId="27" fillId="0" borderId="21" xfId="57" applyFont="1" applyFill="1" applyBorder="1" applyAlignment="1">
      <alignment horizontal="justify" wrapText="1"/>
      <protection/>
    </xf>
    <xf numFmtId="0" fontId="28" fillId="0" borderId="21" xfId="53" applyFont="1" applyFill="1" applyBorder="1" applyAlignment="1">
      <alignment horizontal="justify" vertical="center" wrapText="1"/>
      <protection/>
    </xf>
    <xf numFmtId="0" fontId="28" fillId="0" borderId="21" xfId="0" applyFont="1" applyFill="1" applyBorder="1" applyAlignment="1">
      <alignment horizontal="justify" wrapText="1"/>
    </xf>
    <xf numFmtId="0" fontId="28" fillId="0" borderId="21" xfId="53" applyFont="1" applyFill="1" applyBorder="1" applyAlignment="1">
      <alignment horizontal="justify" wrapText="1" shrinkToFi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Лист1" xfId="56"/>
    <cellStyle name="Обычный_Приложение №9 ведомств копия" xfId="57"/>
    <cellStyle name="Обычный_Смета 2008- Суд"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B1:K1726"/>
  <sheetViews>
    <sheetView tabSelected="1" zoomScale="110" zoomScaleNormal="110" workbookViewId="0" topLeftCell="B783">
      <selection activeCell="E796" sqref="E796"/>
    </sheetView>
  </sheetViews>
  <sheetFormatPr defaultColWidth="9.00390625" defaultRowHeight="24.75" customHeight="1"/>
  <cols>
    <col min="1" max="1" width="3.625" style="1" hidden="1" customWidth="1"/>
    <col min="2" max="2" width="81.625" style="170" customWidth="1"/>
    <col min="3" max="3" width="7.625" style="286" customWidth="1"/>
    <col min="4" max="4" width="8.375" style="286" customWidth="1"/>
    <col min="5" max="5" width="16.25390625" style="228" customWidth="1"/>
    <col min="6" max="6" width="11.25390625" style="228" customWidth="1"/>
    <col min="7" max="7" width="14.25390625" style="216" hidden="1" customWidth="1"/>
    <col min="8" max="9" width="14.25390625" style="372" hidden="1" customWidth="1"/>
    <col min="10" max="10" width="14.25390625" style="216" hidden="1" customWidth="1"/>
    <col min="11" max="11" width="14.25390625" style="216" customWidth="1"/>
    <col min="12" max="16384" width="9.125" style="1" customWidth="1"/>
  </cols>
  <sheetData>
    <row r="1" spans="3:11" ht="21" customHeight="1">
      <c r="C1" s="375" t="s">
        <v>1548</v>
      </c>
      <c r="D1" s="375"/>
      <c r="E1" s="375"/>
      <c r="F1" s="375"/>
      <c r="G1" s="375"/>
      <c r="H1" s="375"/>
      <c r="I1" s="375"/>
      <c r="J1" s="375"/>
      <c r="K1" s="375"/>
    </row>
    <row r="2" spans="3:11" ht="15" customHeight="1">
      <c r="C2" s="375" t="s">
        <v>0</v>
      </c>
      <c r="D2" s="375"/>
      <c r="E2" s="375"/>
      <c r="F2" s="375"/>
      <c r="G2" s="375"/>
      <c r="H2" s="375"/>
      <c r="I2" s="375"/>
      <c r="J2" s="375"/>
      <c r="K2" s="375"/>
    </row>
    <row r="3" spans="2:11" ht="40.5" customHeight="1">
      <c r="B3" s="171"/>
      <c r="C3" s="375" t="s">
        <v>1549</v>
      </c>
      <c r="D3" s="375"/>
      <c r="E3" s="375"/>
      <c r="F3" s="375"/>
      <c r="G3" s="375"/>
      <c r="H3" s="375"/>
      <c r="I3" s="375"/>
      <c r="J3" s="375"/>
      <c r="K3" s="375"/>
    </row>
    <row r="4" spans="2:11" ht="13.5" customHeight="1">
      <c r="B4" s="171"/>
      <c r="C4" s="217"/>
      <c r="D4" s="217"/>
      <c r="E4" s="217"/>
      <c r="F4" s="217"/>
      <c r="G4" s="209"/>
      <c r="H4" s="328"/>
      <c r="I4" s="328"/>
      <c r="J4" s="209"/>
      <c r="K4" s="209"/>
    </row>
    <row r="5" spans="2:11" ht="18.75" customHeight="1">
      <c r="B5" s="383" t="s">
        <v>1547</v>
      </c>
      <c r="C5" s="383"/>
      <c r="D5" s="383"/>
      <c r="E5" s="383"/>
      <c r="F5" s="383"/>
      <c r="G5" s="383"/>
      <c r="H5" s="383"/>
      <c r="I5" s="383"/>
      <c r="J5" s="383"/>
      <c r="K5" s="383"/>
    </row>
    <row r="6" spans="2:11" ht="18.75" customHeight="1">
      <c r="B6" s="383"/>
      <c r="C6" s="383"/>
      <c r="D6" s="383"/>
      <c r="E6" s="383"/>
      <c r="F6" s="383"/>
      <c r="G6" s="383"/>
      <c r="H6" s="383"/>
      <c r="I6" s="383"/>
      <c r="J6" s="383"/>
      <c r="K6" s="383"/>
    </row>
    <row r="7" spans="2:11" ht="18" customHeight="1">
      <c r="B7" s="383"/>
      <c r="C7" s="383"/>
      <c r="D7" s="383"/>
      <c r="E7" s="383"/>
      <c r="F7" s="383"/>
      <c r="G7" s="383"/>
      <c r="H7" s="383"/>
      <c r="I7" s="383"/>
      <c r="J7" s="383"/>
      <c r="K7" s="383"/>
    </row>
    <row r="8" spans="2:11" ht="18" customHeight="1">
      <c r="B8" s="315"/>
      <c r="C8" s="315"/>
      <c r="D8" s="315"/>
      <c r="E8" s="315"/>
      <c r="F8" s="315"/>
      <c r="G8" s="1"/>
      <c r="H8" s="329"/>
      <c r="I8" s="329"/>
      <c r="J8" s="1"/>
      <c r="K8" s="1"/>
    </row>
    <row r="9" spans="2:11" ht="15" customHeight="1" thickBot="1">
      <c r="B9" s="380"/>
      <c r="C9" s="380"/>
      <c r="D9" s="380"/>
      <c r="E9" s="380"/>
      <c r="F9" s="380"/>
      <c r="G9" s="288"/>
      <c r="H9" s="330"/>
      <c r="I9" s="330" t="s">
        <v>117</v>
      </c>
      <c r="J9" s="288"/>
      <c r="K9" s="288" t="s">
        <v>117</v>
      </c>
    </row>
    <row r="10" spans="2:11" ht="21.75" customHeight="1">
      <c r="B10" s="376" t="s">
        <v>44</v>
      </c>
      <c r="C10" s="384" t="s">
        <v>45</v>
      </c>
      <c r="D10" s="388" t="s">
        <v>23</v>
      </c>
      <c r="E10" s="384" t="s">
        <v>11</v>
      </c>
      <c r="F10" s="381" t="s">
        <v>54</v>
      </c>
      <c r="G10" s="386" t="s">
        <v>1550</v>
      </c>
      <c r="H10" s="378" t="s">
        <v>1460</v>
      </c>
      <c r="I10" s="378" t="s">
        <v>1461</v>
      </c>
      <c r="J10" s="386" t="s">
        <v>1550</v>
      </c>
      <c r="K10" s="386" t="s">
        <v>1550</v>
      </c>
    </row>
    <row r="11" spans="2:11" ht="16.5" customHeight="1" thickBot="1">
      <c r="B11" s="377"/>
      <c r="C11" s="385"/>
      <c r="D11" s="389"/>
      <c r="E11" s="390"/>
      <c r="F11" s="382"/>
      <c r="G11" s="387"/>
      <c r="H11" s="379"/>
      <c r="I11" s="379"/>
      <c r="J11" s="387"/>
      <c r="K11" s="387"/>
    </row>
    <row r="12" spans="2:11" ht="15" thickBot="1">
      <c r="B12" s="290">
        <v>1</v>
      </c>
      <c r="C12" s="290">
        <v>2</v>
      </c>
      <c r="D12" s="290">
        <v>3</v>
      </c>
      <c r="E12" s="290">
        <v>4</v>
      </c>
      <c r="F12" s="290">
        <v>5</v>
      </c>
      <c r="G12" s="289">
        <v>6</v>
      </c>
      <c r="H12" s="331">
        <v>7</v>
      </c>
      <c r="I12" s="331">
        <v>8</v>
      </c>
      <c r="J12" s="289">
        <v>6</v>
      </c>
      <c r="K12" s="289">
        <v>6</v>
      </c>
    </row>
    <row r="13" spans="2:11" ht="16.5" thickBot="1">
      <c r="B13" s="172" t="s">
        <v>46</v>
      </c>
      <c r="C13" s="8" t="s">
        <v>25</v>
      </c>
      <c r="D13" s="9"/>
      <c r="E13" s="9"/>
      <c r="F13" s="9"/>
      <c r="G13" s="33">
        <f>G14+G18+G28+G103+G123+G131+G136+G140+G116</f>
        <v>2521543</v>
      </c>
      <c r="H13" s="332">
        <f>H14+H18+H28+H103+H123+H131+H136+H140+H116</f>
        <v>2709378</v>
      </c>
      <c r="I13" s="332">
        <f>I14+I18+I28+I103+I123+I131+I136+I140+I116</f>
        <v>2890029</v>
      </c>
      <c r="J13" s="33">
        <f>J14+J18+J28+J103+J123+J131+J136+J140+J116</f>
        <v>107324</v>
      </c>
      <c r="K13" s="33">
        <f>K14+K18+K28+K103+K123+K131+K136+K140+K116</f>
        <v>2628867</v>
      </c>
    </row>
    <row r="14" spans="2:11" ht="31.5" customHeight="1" thickBot="1">
      <c r="B14" s="172" t="s">
        <v>63</v>
      </c>
      <c r="C14" s="8" t="s">
        <v>25</v>
      </c>
      <c r="D14" s="9" t="s">
        <v>26</v>
      </c>
      <c r="E14" s="9"/>
      <c r="F14" s="9"/>
      <c r="G14" s="33">
        <f aca="true" t="shared" si="0" ref="G14:K16">G15</f>
        <v>2189</v>
      </c>
      <c r="H14" s="332">
        <f t="shared" si="0"/>
        <v>2189</v>
      </c>
      <c r="I14" s="332">
        <f t="shared" si="0"/>
        <v>2256</v>
      </c>
      <c r="J14" s="33">
        <f t="shared" si="0"/>
        <v>0</v>
      </c>
      <c r="K14" s="33">
        <f t="shared" si="0"/>
        <v>2189</v>
      </c>
    </row>
    <row r="15" spans="2:11" ht="15.75">
      <c r="B15" s="174" t="s">
        <v>149</v>
      </c>
      <c r="C15" s="153" t="s">
        <v>28</v>
      </c>
      <c r="D15" s="152" t="s">
        <v>3</v>
      </c>
      <c r="E15" s="156" t="s">
        <v>525</v>
      </c>
      <c r="F15" s="46"/>
      <c r="G15" s="86">
        <f t="shared" si="0"/>
        <v>2189</v>
      </c>
      <c r="H15" s="333">
        <f t="shared" si="0"/>
        <v>2189</v>
      </c>
      <c r="I15" s="333">
        <f t="shared" si="0"/>
        <v>2256</v>
      </c>
      <c r="J15" s="86">
        <f t="shared" si="0"/>
        <v>0</v>
      </c>
      <c r="K15" s="86">
        <f t="shared" si="0"/>
        <v>2189</v>
      </c>
    </row>
    <row r="16" spans="2:11" ht="15.75">
      <c r="B16" s="174" t="s">
        <v>150</v>
      </c>
      <c r="C16" s="154" t="s">
        <v>28</v>
      </c>
      <c r="D16" s="152" t="s">
        <v>3</v>
      </c>
      <c r="E16" s="133" t="s">
        <v>148</v>
      </c>
      <c r="F16" s="49"/>
      <c r="G16" s="87">
        <f t="shared" si="0"/>
        <v>2189</v>
      </c>
      <c r="H16" s="334">
        <f t="shared" si="0"/>
        <v>2189</v>
      </c>
      <c r="I16" s="334">
        <f t="shared" si="0"/>
        <v>2256</v>
      </c>
      <c r="J16" s="87">
        <f t="shared" si="0"/>
        <v>0</v>
      </c>
      <c r="K16" s="87">
        <f t="shared" si="0"/>
        <v>2189</v>
      </c>
    </row>
    <row r="17" spans="2:11" ht="79.5" thickBot="1">
      <c r="B17" s="174" t="s">
        <v>943</v>
      </c>
      <c r="C17" s="155" t="s">
        <v>28</v>
      </c>
      <c r="D17" s="152" t="s">
        <v>3</v>
      </c>
      <c r="E17" s="47" t="s">
        <v>944</v>
      </c>
      <c r="F17" s="47" t="s">
        <v>19</v>
      </c>
      <c r="G17" s="35">
        <v>2189</v>
      </c>
      <c r="H17" s="335">
        <v>2189</v>
      </c>
      <c r="I17" s="335">
        <v>2256</v>
      </c>
      <c r="J17" s="35"/>
      <c r="K17" s="35">
        <f>G17+J17</f>
        <v>2189</v>
      </c>
    </row>
    <row r="18" spans="2:11" ht="49.5" customHeight="1" thickBot="1">
      <c r="B18" s="172" t="s">
        <v>21</v>
      </c>
      <c r="C18" s="8" t="s">
        <v>25</v>
      </c>
      <c r="D18" s="9" t="s">
        <v>55</v>
      </c>
      <c r="E18" s="9"/>
      <c r="F18" s="9"/>
      <c r="G18" s="33">
        <f aca="true" t="shared" si="1" ref="G18:K19">G19</f>
        <v>87485</v>
      </c>
      <c r="H18" s="332">
        <f t="shared" si="1"/>
        <v>87485</v>
      </c>
      <c r="I18" s="332">
        <f t="shared" si="1"/>
        <v>88942</v>
      </c>
      <c r="J18" s="33">
        <f t="shared" si="1"/>
        <v>0</v>
      </c>
      <c r="K18" s="33">
        <f t="shared" si="1"/>
        <v>87485</v>
      </c>
    </row>
    <row r="19" spans="2:11" ht="15.75">
      <c r="B19" s="174" t="s">
        <v>149</v>
      </c>
      <c r="C19" s="153" t="s">
        <v>28</v>
      </c>
      <c r="D19" s="152" t="s">
        <v>109</v>
      </c>
      <c r="E19" s="157">
        <v>99</v>
      </c>
      <c r="F19" s="46"/>
      <c r="G19" s="86">
        <f t="shared" si="1"/>
        <v>87485</v>
      </c>
      <c r="H19" s="333">
        <f t="shared" si="1"/>
        <v>87485</v>
      </c>
      <c r="I19" s="333">
        <f t="shared" si="1"/>
        <v>88942</v>
      </c>
      <c r="J19" s="86">
        <f t="shared" si="1"/>
        <v>0</v>
      </c>
      <c r="K19" s="86">
        <f t="shared" si="1"/>
        <v>87485</v>
      </c>
    </row>
    <row r="20" spans="2:11" ht="15.75">
      <c r="B20" s="174" t="s">
        <v>150</v>
      </c>
      <c r="C20" s="154" t="s">
        <v>28</v>
      </c>
      <c r="D20" s="152" t="s">
        <v>109</v>
      </c>
      <c r="E20" s="158" t="s">
        <v>382</v>
      </c>
      <c r="F20" s="49"/>
      <c r="G20" s="35">
        <f>G21+G22+G24+G25+G26+G23+G27</f>
        <v>87485</v>
      </c>
      <c r="H20" s="335">
        <f>H21+H22+H24+H25+H26+H23+H27</f>
        <v>87485</v>
      </c>
      <c r="I20" s="335">
        <f>I21+I22+I24+I25+I26+I23+I27</f>
        <v>88942</v>
      </c>
      <c r="J20" s="35">
        <f>J21+J22+J24+J25+J26+J23+J27</f>
        <v>0</v>
      </c>
      <c r="K20" s="35">
        <f>K21+K22+K24+K25+K26+K23+K27</f>
        <v>87485</v>
      </c>
    </row>
    <row r="21" spans="2:11" s="24" customFormat="1" ht="94.5">
      <c r="B21" s="174" t="s">
        <v>945</v>
      </c>
      <c r="C21" s="154" t="s">
        <v>28</v>
      </c>
      <c r="D21" s="152" t="s">
        <v>109</v>
      </c>
      <c r="E21" s="158" t="s">
        <v>948</v>
      </c>
      <c r="F21" s="49" t="s">
        <v>19</v>
      </c>
      <c r="G21" s="35">
        <v>5631</v>
      </c>
      <c r="H21" s="335">
        <v>5631</v>
      </c>
      <c r="I21" s="335">
        <v>5804</v>
      </c>
      <c r="J21" s="35"/>
      <c r="K21" s="35">
        <f aca="true" t="shared" si="2" ref="K21:K27">G21+J21</f>
        <v>5631</v>
      </c>
    </row>
    <row r="22" spans="2:11" s="24" customFormat="1" ht="94.5">
      <c r="B22" s="174" t="s">
        <v>946</v>
      </c>
      <c r="C22" s="154" t="s">
        <v>28</v>
      </c>
      <c r="D22" s="152" t="s">
        <v>109</v>
      </c>
      <c r="E22" s="158" t="s">
        <v>949</v>
      </c>
      <c r="F22" s="49" t="s">
        <v>19</v>
      </c>
      <c r="G22" s="35">
        <v>5026</v>
      </c>
      <c r="H22" s="335">
        <v>5026</v>
      </c>
      <c r="I22" s="335">
        <v>5181</v>
      </c>
      <c r="J22" s="35"/>
      <c r="K22" s="35">
        <f t="shared" si="2"/>
        <v>5026</v>
      </c>
    </row>
    <row r="23" spans="2:11" s="24" customFormat="1" ht="36" customHeight="1" hidden="1">
      <c r="B23" s="174" t="s">
        <v>1343</v>
      </c>
      <c r="C23" s="154" t="s">
        <v>28</v>
      </c>
      <c r="D23" s="152" t="s">
        <v>109</v>
      </c>
      <c r="E23" s="158" t="s">
        <v>1115</v>
      </c>
      <c r="F23" s="49" t="s">
        <v>10</v>
      </c>
      <c r="G23" s="35"/>
      <c r="H23" s="335"/>
      <c r="I23" s="335"/>
      <c r="J23" s="35"/>
      <c r="K23" s="35">
        <f t="shared" si="2"/>
        <v>0</v>
      </c>
    </row>
    <row r="24" spans="2:11" s="24" customFormat="1" ht="78.75">
      <c r="B24" s="174" t="s">
        <v>143</v>
      </c>
      <c r="C24" s="154" t="s">
        <v>28</v>
      </c>
      <c r="D24" s="152" t="s">
        <v>109</v>
      </c>
      <c r="E24" s="158" t="s">
        <v>950</v>
      </c>
      <c r="F24" s="49" t="s">
        <v>19</v>
      </c>
      <c r="G24" s="35">
        <v>37957</v>
      </c>
      <c r="H24" s="335">
        <v>37957</v>
      </c>
      <c r="I24" s="335">
        <v>39086</v>
      </c>
      <c r="J24" s="35"/>
      <c r="K24" s="35">
        <f t="shared" si="2"/>
        <v>37957</v>
      </c>
    </row>
    <row r="25" spans="2:11" s="24" customFormat="1" ht="47.25">
      <c r="B25" s="174" t="s">
        <v>947</v>
      </c>
      <c r="C25" s="154" t="s">
        <v>28</v>
      </c>
      <c r="D25" s="152" t="s">
        <v>109</v>
      </c>
      <c r="E25" s="158" t="s">
        <v>950</v>
      </c>
      <c r="F25" s="49" t="s">
        <v>10</v>
      </c>
      <c r="G25" s="35">
        <v>37431</v>
      </c>
      <c r="H25" s="335">
        <v>37431</v>
      </c>
      <c r="I25" s="335">
        <v>37431</v>
      </c>
      <c r="J25" s="35"/>
      <c r="K25" s="35">
        <f t="shared" si="2"/>
        <v>37431</v>
      </c>
    </row>
    <row r="26" spans="2:11" s="24" customFormat="1" ht="31.5">
      <c r="B26" s="174" t="s">
        <v>144</v>
      </c>
      <c r="C26" s="154" t="s">
        <v>28</v>
      </c>
      <c r="D26" s="152" t="s">
        <v>109</v>
      </c>
      <c r="E26" s="158" t="s">
        <v>950</v>
      </c>
      <c r="F26" s="49" t="s">
        <v>52</v>
      </c>
      <c r="G26" s="35">
        <v>40</v>
      </c>
      <c r="H26" s="335">
        <v>40</v>
      </c>
      <c r="I26" s="335">
        <v>40</v>
      </c>
      <c r="J26" s="35"/>
      <c r="K26" s="35">
        <f t="shared" si="2"/>
        <v>40</v>
      </c>
    </row>
    <row r="27" spans="2:11" s="24" customFormat="1" ht="48" thickBot="1">
      <c r="B27" s="174" t="s">
        <v>1483</v>
      </c>
      <c r="C27" s="155" t="s">
        <v>28</v>
      </c>
      <c r="D27" s="152" t="s">
        <v>109</v>
      </c>
      <c r="E27" s="158" t="s">
        <v>1482</v>
      </c>
      <c r="F27" s="49" t="s">
        <v>10</v>
      </c>
      <c r="G27" s="35">
        <v>1400</v>
      </c>
      <c r="H27" s="335">
        <v>1400</v>
      </c>
      <c r="I27" s="335">
        <v>1400</v>
      </c>
      <c r="J27" s="35"/>
      <c r="K27" s="35">
        <f t="shared" si="2"/>
        <v>1400</v>
      </c>
    </row>
    <row r="28" spans="2:11" ht="57.75" customHeight="1" thickBot="1">
      <c r="B28" s="229" t="s">
        <v>48</v>
      </c>
      <c r="C28" s="50" t="s">
        <v>28</v>
      </c>
      <c r="D28" s="51" t="s">
        <v>29</v>
      </c>
      <c r="E28" s="51"/>
      <c r="F28" s="51"/>
      <c r="G28" s="88">
        <f>G29+G33+G41+G49+G61+G71+G81+G91</f>
        <v>866487</v>
      </c>
      <c r="H28" s="336">
        <f>H29+H33+H41+H49+H61+H71+H81+H91</f>
        <v>864370</v>
      </c>
      <c r="I28" s="336">
        <f>I29+I33+I41+I49+I61+I71+I81+I91</f>
        <v>884470</v>
      </c>
      <c r="J28" s="88">
        <f>J29+J33+J41+J49+J61+J71+J81+J91</f>
        <v>4517</v>
      </c>
      <c r="K28" s="88">
        <f>K29+K33+K41+K49+K61+K71+K81+K91</f>
        <v>871004</v>
      </c>
    </row>
    <row r="29" spans="2:11" ht="51" customHeight="1">
      <c r="B29" s="161" t="s">
        <v>2031</v>
      </c>
      <c r="C29" s="153" t="s">
        <v>28</v>
      </c>
      <c r="D29" s="152" t="s">
        <v>29</v>
      </c>
      <c r="E29" s="159" t="s">
        <v>28</v>
      </c>
      <c r="F29" s="46"/>
      <c r="G29" s="86">
        <f aca="true" t="shared" si="3" ref="G29:K31">G30</f>
        <v>18062</v>
      </c>
      <c r="H29" s="333">
        <f t="shared" si="3"/>
        <v>18062</v>
      </c>
      <c r="I29" s="333">
        <f t="shared" si="3"/>
        <v>18553</v>
      </c>
      <c r="J29" s="86">
        <f t="shared" si="3"/>
        <v>0</v>
      </c>
      <c r="K29" s="86">
        <f t="shared" si="3"/>
        <v>18062</v>
      </c>
    </row>
    <row r="30" spans="2:11" ht="31.5">
      <c r="B30" s="161" t="s">
        <v>1640</v>
      </c>
      <c r="C30" s="154" t="s">
        <v>28</v>
      </c>
      <c r="D30" s="152" t="s">
        <v>29</v>
      </c>
      <c r="E30" s="159" t="s">
        <v>710</v>
      </c>
      <c r="F30" s="49"/>
      <c r="G30" s="35">
        <f t="shared" si="3"/>
        <v>18062</v>
      </c>
      <c r="H30" s="335">
        <f t="shared" si="3"/>
        <v>18062</v>
      </c>
      <c r="I30" s="335">
        <f t="shared" si="3"/>
        <v>18553</v>
      </c>
      <c r="J30" s="35">
        <f t="shared" si="3"/>
        <v>0</v>
      </c>
      <c r="K30" s="35">
        <f t="shared" si="3"/>
        <v>18062</v>
      </c>
    </row>
    <row r="31" spans="2:11" ht="47.25">
      <c r="B31" s="174" t="s">
        <v>1641</v>
      </c>
      <c r="C31" s="154" t="s">
        <v>28</v>
      </c>
      <c r="D31" s="152" t="s">
        <v>29</v>
      </c>
      <c r="E31" s="159" t="s">
        <v>965</v>
      </c>
      <c r="F31" s="49"/>
      <c r="G31" s="87">
        <f t="shared" si="3"/>
        <v>18062</v>
      </c>
      <c r="H31" s="334">
        <f t="shared" si="3"/>
        <v>18062</v>
      </c>
      <c r="I31" s="334">
        <f t="shared" si="3"/>
        <v>18553</v>
      </c>
      <c r="J31" s="87">
        <f t="shared" si="3"/>
        <v>0</v>
      </c>
      <c r="K31" s="87">
        <f t="shared" si="3"/>
        <v>18062</v>
      </c>
    </row>
    <row r="32" spans="2:11" ht="47.25">
      <c r="B32" s="174" t="s">
        <v>951</v>
      </c>
      <c r="C32" s="154" t="s">
        <v>28</v>
      </c>
      <c r="D32" s="152" t="s">
        <v>29</v>
      </c>
      <c r="E32" s="159" t="s">
        <v>966</v>
      </c>
      <c r="F32" s="49" t="s">
        <v>64</v>
      </c>
      <c r="G32" s="35">
        <v>18062</v>
      </c>
      <c r="H32" s="335">
        <v>18062</v>
      </c>
      <c r="I32" s="335">
        <v>18553</v>
      </c>
      <c r="J32" s="35"/>
      <c r="K32" s="35">
        <f>G32+J32</f>
        <v>18062</v>
      </c>
    </row>
    <row r="33" spans="2:11" ht="31.5">
      <c r="B33" s="174" t="s">
        <v>1247</v>
      </c>
      <c r="C33" s="154" t="s">
        <v>28</v>
      </c>
      <c r="D33" s="152" t="s">
        <v>29</v>
      </c>
      <c r="E33" s="159" t="s">
        <v>3</v>
      </c>
      <c r="F33" s="49"/>
      <c r="G33" s="87">
        <f>G34</f>
        <v>30820</v>
      </c>
      <c r="H33" s="334">
        <f>H34</f>
        <v>30820</v>
      </c>
      <c r="I33" s="334">
        <f>I34</f>
        <v>31646</v>
      </c>
      <c r="J33" s="87">
        <f>J34</f>
        <v>-1058</v>
      </c>
      <c r="K33" s="87">
        <f>K34</f>
        <v>29762</v>
      </c>
    </row>
    <row r="34" spans="2:11" ht="15.75">
      <c r="B34" s="174" t="s">
        <v>1642</v>
      </c>
      <c r="C34" s="154" t="s">
        <v>28</v>
      </c>
      <c r="D34" s="152" t="s">
        <v>29</v>
      </c>
      <c r="E34" s="159" t="s">
        <v>856</v>
      </c>
      <c r="F34" s="49"/>
      <c r="G34" s="87">
        <f>G35+G39</f>
        <v>30820</v>
      </c>
      <c r="H34" s="334">
        <f>H35+H39</f>
        <v>30820</v>
      </c>
      <c r="I34" s="334">
        <f>I35+I39</f>
        <v>31646</v>
      </c>
      <c r="J34" s="87">
        <f>J35+J39</f>
        <v>-1058</v>
      </c>
      <c r="K34" s="87">
        <f>K35+K39</f>
        <v>29762</v>
      </c>
    </row>
    <row r="35" spans="2:11" ht="31.5">
      <c r="B35" s="174" t="s">
        <v>1643</v>
      </c>
      <c r="C35" s="154" t="s">
        <v>28</v>
      </c>
      <c r="D35" s="152" t="s">
        <v>29</v>
      </c>
      <c r="E35" s="159" t="s">
        <v>562</v>
      </c>
      <c r="F35" s="49"/>
      <c r="G35" s="87">
        <f>G36+G37+G38</f>
        <v>29145</v>
      </c>
      <c r="H35" s="334">
        <f>H36+H37+H38</f>
        <v>29145</v>
      </c>
      <c r="I35" s="334">
        <f>I36+I37+I38</f>
        <v>29919</v>
      </c>
      <c r="J35" s="87">
        <f>J36+J37+J38</f>
        <v>-1058</v>
      </c>
      <c r="K35" s="87">
        <f>K36+K37+K38</f>
        <v>28087</v>
      </c>
    </row>
    <row r="36" spans="2:11" ht="78.75">
      <c r="B36" s="174" t="s">
        <v>143</v>
      </c>
      <c r="C36" s="154" t="s">
        <v>28</v>
      </c>
      <c r="D36" s="152" t="s">
        <v>29</v>
      </c>
      <c r="E36" s="159" t="s">
        <v>967</v>
      </c>
      <c r="F36" s="49" t="s">
        <v>19</v>
      </c>
      <c r="G36" s="35">
        <v>25740</v>
      </c>
      <c r="H36" s="335">
        <v>25740</v>
      </c>
      <c r="I36" s="335">
        <v>26514</v>
      </c>
      <c r="J36" s="35">
        <v>-1058</v>
      </c>
      <c r="K36" s="35">
        <f>G36+J36</f>
        <v>24682</v>
      </c>
    </row>
    <row r="37" spans="2:11" ht="47.25">
      <c r="B37" s="174" t="s">
        <v>947</v>
      </c>
      <c r="C37" s="154" t="s">
        <v>28</v>
      </c>
      <c r="D37" s="152" t="s">
        <v>29</v>
      </c>
      <c r="E37" s="159" t="s">
        <v>967</v>
      </c>
      <c r="F37" s="49" t="s">
        <v>10</v>
      </c>
      <c r="G37" s="35">
        <v>3247</v>
      </c>
      <c r="H37" s="335">
        <v>3247</v>
      </c>
      <c r="I37" s="335">
        <v>3247</v>
      </c>
      <c r="J37" s="35"/>
      <c r="K37" s="35">
        <f>G37+J37</f>
        <v>3247</v>
      </c>
    </row>
    <row r="38" spans="2:11" ht="31.5">
      <c r="B38" s="174" t="s">
        <v>144</v>
      </c>
      <c r="C38" s="154" t="s">
        <v>28</v>
      </c>
      <c r="D38" s="152" t="s">
        <v>29</v>
      </c>
      <c r="E38" s="159" t="s">
        <v>967</v>
      </c>
      <c r="F38" s="49" t="s">
        <v>52</v>
      </c>
      <c r="G38" s="35">
        <v>158</v>
      </c>
      <c r="H38" s="335">
        <v>158</v>
      </c>
      <c r="I38" s="335">
        <v>158</v>
      </c>
      <c r="J38" s="35"/>
      <c r="K38" s="35">
        <f>G38+J38</f>
        <v>158</v>
      </c>
    </row>
    <row r="39" spans="2:11" ht="31.5">
      <c r="B39" s="174" t="s">
        <v>1644</v>
      </c>
      <c r="C39" s="154" t="s">
        <v>28</v>
      </c>
      <c r="D39" s="152" t="s">
        <v>29</v>
      </c>
      <c r="E39" s="159" t="s">
        <v>934</v>
      </c>
      <c r="F39" s="49"/>
      <c r="G39" s="87">
        <f>G40</f>
        <v>1675</v>
      </c>
      <c r="H39" s="334">
        <f>H40</f>
        <v>1675</v>
      </c>
      <c r="I39" s="334">
        <f>I40</f>
        <v>1727</v>
      </c>
      <c r="J39" s="87">
        <f>J40</f>
        <v>0</v>
      </c>
      <c r="K39" s="87">
        <f>K40</f>
        <v>1675</v>
      </c>
    </row>
    <row r="40" spans="2:11" ht="78.75">
      <c r="B40" s="174" t="s">
        <v>952</v>
      </c>
      <c r="C40" s="154" t="s">
        <v>28</v>
      </c>
      <c r="D40" s="152" t="s">
        <v>29</v>
      </c>
      <c r="E40" s="159" t="s">
        <v>968</v>
      </c>
      <c r="F40" s="49" t="s">
        <v>19</v>
      </c>
      <c r="G40" s="35">
        <v>1675</v>
      </c>
      <c r="H40" s="335">
        <v>1675</v>
      </c>
      <c r="I40" s="335">
        <v>1727</v>
      </c>
      <c r="J40" s="35"/>
      <c r="K40" s="35">
        <f>G40+J40</f>
        <v>1675</v>
      </c>
    </row>
    <row r="41" spans="2:11" ht="31.5">
      <c r="B41" s="174" t="s">
        <v>953</v>
      </c>
      <c r="C41" s="154" t="s">
        <v>28</v>
      </c>
      <c r="D41" s="152" t="s">
        <v>29</v>
      </c>
      <c r="E41" s="159" t="s">
        <v>109</v>
      </c>
      <c r="F41" s="49"/>
      <c r="G41" s="87">
        <f>G42</f>
        <v>53439</v>
      </c>
      <c r="H41" s="334">
        <f>H42</f>
        <v>53439</v>
      </c>
      <c r="I41" s="334">
        <f>I42</f>
        <v>54843</v>
      </c>
      <c r="J41" s="87">
        <f>J42</f>
        <v>-61</v>
      </c>
      <c r="K41" s="87">
        <f>K42</f>
        <v>53378</v>
      </c>
    </row>
    <row r="42" spans="2:11" ht="15.75">
      <c r="B42" s="174" t="s">
        <v>142</v>
      </c>
      <c r="C42" s="154" t="s">
        <v>28</v>
      </c>
      <c r="D42" s="152" t="s">
        <v>29</v>
      </c>
      <c r="E42" s="159" t="s">
        <v>817</v>
      </c>
      <c r="F42" s="49"/>
      <c r="G42" s="87">
        <f>G43+G47</f>
        <v>53439</v>
      </c>
      <c r="H42" s="334">
        <f>H43+H47</f>
        <v>53439</v>
      </c>
      <c r="I42" s="334">
        <f>I43+I47</f>
        <v>54843</v>
      </c>
      <c r="J42" s="87">
        <f>J43+J47</f>
        <v>-61</v>
      </c>
      <c r="K42" s="87">
        <f>K43+K47</f>
        <v>53378</v>
      </c>
    </row>
    <row r="43" spans="2:11" ht="31.5">
      <c r="B43" s="174" t="s">
        <v>1643</v>
      </c>
      <c r="C43" s="154" t="s">
        <v>28</v>
      </c>
      <c r="D43" s="152" t="s">
        <v>29</v>
      </c>
      <c r="E43" s="159" t="s">
        <v>969</v>
      </c>
      <c r="F43" s="49"/>
      <c r="G43" s="87">
        <f>G44+G45+G46</f>
        <v>51702</v>
      </c>
      <c r="H43" s="334">
        <f>H44+H45+H46</f>
        <v>51702</v>
      </c>
      <c r="I43" s="334">
        <f>I44+I45+I46</f>
        <v>53052</v>
      </c>
      <c r="J43" s="87">
        <f>J44+J45+J46</f>
        <v>0</v>
      </c>
      <c r="K43" s="87">
        <f>K44+K45+K46</f>
        <v>51702</v>
      </c>
    </row>
    <row r="44" spans="2:11" ht="78.75">
      <c r="B44" s="174" t="s">
        <v>143</v>
      </c>
      <c r="C44" s="154" t="s">
        <v>28</v>
      </c>
      <c r="D44" s="152" t="s">
        <v>29</v>
      </c>
      <c r="E44" s="159" t="s">
        <v>970</v>
      </c>
      <c r="F44" s="49" t="s">
        <v>19</v>
      </c>
      <c r="G44" s="35">
        <v>44409</v>
      </c>
      <c r="H44" s="335">
        <v>44409</v>
      </c>
      <c r="I44" s="335">
        <v>45759</v>
      </c>
      <c r="J44" s="35"/>
      <c r="K44" s="35">
        <f>G44+J44</f>
        <v>44409</v>
      </c>
    </row>
    <row r="45" spans="2:11" ht="47.25">
      <c r="B45" s="174" t="s">
        <v>947</v>
      </c>
      <c r="C45" s="154" t="s">
        <v>28</v>
      </c>
      <c r="D45" s="152" t="s">
        <v>29</v>
      </c>
      <c r="E45" s="159" t="s">
        <v>970</v>
      </c>
      <c r="F45" s="49" t="s">
        <v>10</v>
      </c>
      <c r="G45" s="35">
        <v>6537</v>
      </c>
      <c r="H45" s="335">
        <v>6537</v>
      </c>
      <c r="I45" s="335">
        <v>6537</v>
      </c>
      <c r="J45" s="35"/>
      <c r="K45" s="35">
        <f>G45+J45</f>
        <v>6537</v>
      </c>
    </row>
    <row r="46" spans="2:11" ht="31.5">
      <c r="B46" s="174" t="s">
        <v>144</v>
      </c>
      <c r="C46" s="154" t="s">
        <v>28</v>
      </c>
      <c r="D46" s="152" t="s">
        <v>29</v>
      </c>
      <c r="E46" s="159" t="s">
        <v>970</v>
      </c>
      <c r="F46" s="49" t="s">
        <v>52</v>
      </c>
      <c r="G46" s="35">
        <v>756</v>
      </c>
      <c r="H46" s="335">
        <v>756</v>
      </c>
      <c r="I46" s="335">
        <v>756</v>
      </c>
      <c r="J46" s="35"/>
      <c r="K46" s="35">
        <f>G46+J46</f>
        <v>756</v>
      </c>
    </row>
    <row r="47" spans="2:11" ht="31.5">
      <c r="B47" s="161" t="s">
        <v>1644</v>
      </c>
      <c r="C47" s="154" t="s">
        <v>28</v>
      </c>
      <c r="D47" s="152" t="s">
        <v>29</v>
      </c>
      <c r="E47" s="159" t="s">
        <v>971</v>
      </c>
      <c r="F47" s="49"/>
      <c r="G47" s="87">
        <f>G48</f>
        <v>1737</v>
      </c>
      <c r="H47" s="334">
        <f>H48</f>
        <v>1737</v>
      </c>
      <c r="I47" s="334">
        <f>I48</f>
        <v>1791</v>
      </c>
      <c r="J47" s="87">
        <f>J48</f>
        <v>-61</v>
      </c>
      <c r="K47" s="87">
        <f>K48</f>
        <v>1676</v>
      </c>
    </row>
    <row r="48" spans="2:11" ht="78.75">
      <c r="B48" s="174" t="s">
        <v>952</v>
      </c>
      <c r="C48" s="154" t="s">
        <v>28</v>
      </c>
      <c r="D48" s="152" t="s">
        <v>29</v>
      </c>
      <c r="E48" s="159" t="s">
        <v>972</v>
      </c>
      <c r="F48" s="49" t="s">
        <v>19</v>
      </c>
      <c r="G48" s="35">
        <v>1737</v>
      </c>
      <c r="H48" s="335">
        <v>1737</v>
      </c>
      <c r="I48" s="335">
        <v>1791</v>
      </c>
      <c r="J48" s="35">
        <v>-61</v>
      </c>
      <c r="K48" s="35">
        <f>G48+J48</f>
        <v>1676</v>
      </c>
    </row>
    <row r="49" spans="2:11" ht="47.25">
      <c r="B49" s="174" t="s">
        <v>954</v>
      </c>
      <c r="C49" s="154" t="s">
        <v>28</v>
      </c>
      <c r="D49" s="152" t="s">
        <v>29</v>
      </c>
      <c r="E49" s="159" t="s">
        <v>103</v>
      </c>
      <c r="F49" s="49"/>
      <c r="G49" s="87">
        <f>G50+G54</f>
        <v>84347</v>
      </c>
      <c r="H49" s="334">
        <f>H50+H54</f>
        <v>83497</v>
      </c>
      <c r="I49" s="334">
        <f>I50+I54</f>
        <v>85852</v>
      </c>
      <c r="J49" s="87">
        <f>J50+J54</f>
        <v>0</v>
      </c>
      <c r="K49" s="87">
        <f>K50+K54</f>
        <v>84347</v>
      </c>
    </row>
    <row r="50" spans="2:11" ht="31.5">
      <c r="B50" s="174" t="s">
        <v>955</v>
      </c>
      <c r="C50" s="154" t="s">
        <v>28</v>
      </c>
      <c r="D50" s="152" t="s">
        <v>29</v>
      </c>
      <c r="E50" s="159" t="s">
        <v>349</v>
      </c>
      <c r="F50" s="49"/>
      <c r="G50" s="87">
        <f>G51</f>
        <v>200</v>
      </c>
      <c r="H50" s="334">
        <f>H51</f>
        <v>200</v>
      </c>
      <c r="I50" s="334">
        <f>I51</f>
        <v>200</v>
      </c>
      <c r="J50" s="87">
        <f>J51</f>
        <v>0</v>
      </c>
      <c r="K50" s="87">
        <f>K51</f>
        <v>200</v>
      </c>
    </row>
    <row r="51" spans="2:11" ht="31.5">
      <c r="B51" s="174" t="s">
        <v>1645</v>
      </c>
      <c r="C51" s="154" t="s">
        <v>28</v>
      </c>
      <c r="D51" s="152" t="s">
        <v>29</v>
      </c>
      <c r="E51" s="159" t="s">
        <v>973</v>
      </c>
      <c r="F51" s="49"/>
      <c r="G51" s="87">
        <f>G52+G53</f>
        <v>200</v>
      </c>
      <c r="H51" s="334">
        <f>H52+H53</f>
        <v>200</v>
      </c>
      <c r="I51" s="334">
        <f>I52+I53</f>
        <v>200</v>
      </c>
      <c r="J51" s="87">
        <f>J52+J53</f>
        <v>0</v>
      </c>
      <c r="K51" s="87">
        <f>K52+K53</f>
        <v>200</v>
      </c>
    </row>
    <row r="52" spans="2:11" ht="78.75">
      <c r="B52" s="174" t="s">
        <v>956</v>
      </c>
      <c r="C52" s="154" t="s">
        <v>28</v>
      </c>
      <c r="D52" s="152" t="s">
        <v>29</v>
      </c>
      <c r="E52" s="159" t="s">
        <v>974</v>
      </c>
      <c r="F52" s="49" t="s">
        <v>19</v>
      </c>
      <c r="G52" s="35">
        <v>11</v>
      </c>
      <c r="H52" s="335">
        <v>11</v>
      </c>
      <c r="I52" s="335">
        <v>11</v>
      </c>
      <c r="J52" s="35"/>
      <c r="K52" s="35">
        <f>G52+J52</f>
        <v>11</v>
      </c>
    </row>
    <row r="53" spans="2:11" ht="47.25">
      <c r="B53" s="174" t="s">
        <v>957</v>
      </c>
      <c r="C53" s="154" t="s">
        <v>28</v>
      </c>
      <c r="D53" s="152" t="s">
        <v>29</v>
      </c>
      <c r="E53" s="159" t="s">
        <v>974</v>
      </c>
      <c r="F53" s="49" t="s">
        <v>10</v>
      </c>
      <c r="G53" s="35">
        <v>189</v>
      </c>
      <c r="H53" s="335">
        <v>189</v>
      </c>
      <c r="I53" s="335">
        <v>189</v>
      </c>
      <c r="J53" s="35"/>
      <c r="K53" s="35">
        <f>G53+J53</f>
        <v>189</v>
      </c>
    </row>
    <row r="54" spans="2:11" ht="15.75">
      <c r="B54" s="174" t="s">
        <v>439</v>
      </c>
      <c r="C54" s="154" t="s">
        <v>28</v>
      </c>
      <c r="D54" s="152" t="s">
        <v>29</v>
      </c>
      <c r="E54" s="159" t="s">
        <v>975</v>
      </c>
      <c r="F54" s="49"/>
      <c r="G54" s="87">
        <f>G55+G59</f>
        <v>84147</v>
      </c>
      <c r="H54" s="334">
        <f>H55+H59</f>
        <v>83297</v>
      </c>
      <c r="I54" s="334">
        <f>I55+I59</f>
        <v>85652</v>
      </c>
      <c r="J54" s="87">
        <f>J55+J59</f>
        <v>0</v>
      </c>
      <c r="K54" s="87">
        <f>K55+K59</f>
        <v>84147</v>
      </c>
    </row>
    <row r="55" spans="2:11" ht="31.5">
      <c r="B55" s="174" t="s">
        <v>1643</v>
      </c>
      <c r="C55" s="154" t="s">
        <v>28</v>
      </c>
      <c r="D55" s="152" t="s">
        <v>29</v>
      </c>
      <c r="E55" s="159" t="s">
        <v>976</v>
      </c>
      <c r="F55" s="49"/>
      <c r="G55" s="87">
        <f>G56+G57+G58</f>
        <v>82472</v>
      </c>
      <c r="H55" s="334">
        <f>H56+H57+H58</f>
        <v>81622</v>
      </c>
      <c r="I55" s="334">
        <f>I56+I57+I58</f>
        <v>83925</v>
      </c>
      <c r="J55" s="87">
        <f>J56+J57+J58</f>
        <v>0</v>
      </c>
      <c r="K55" s="87">
        <f>K56+K57+K58</f>
        <v>82472</v>
      </c>
    </row>
    <row r="56" spans="2:11" ht="78.75">
      <c r="B56" s="161" t="s">
        <v>143</v>
      </c>
      <c r="C56" s="154" t="s">
        <v>28</v>
      </c>
      <c r="D56" s="152" t="s">
        <v>29</v>
      </c>
      <c r="E56" s="159" t="s">
        <v>977</v>
      </c>
      <c r="F56" s="49" t="s">
        <v>19</v>
      </c>
      <c r="G56" s="35">
        <v>76034</v>
      </c>
      <c r="H56" s="335">
        <v>76034</v>
      </c>
      <c r="I56" s="335">
        <v>78337</v>
      </c>
      <c r="J56" s="35"/>
      <c r="K56" s="35">
        <f>G56+J56</f>
        <v>76034</v>
      </c>
    </row>
    <row r="57" spans="2:11" ht="47.25">
      <c r="B57" s="161" t="s">
        <v>947</v>
      </c>
      <c r="C57" s="154" t="s">
        <v>28</v>
      </c>
      <c r="D57" s="152" t="s">
        <v>29</v>
      </c>
      <c r="E57" s="159" t="s">
        <v>977</v>
      </c>
      <c r="F57" s="49" t="s">
        <v>10</v>
      </c>
      <c r="G57" s="35">
        <v>6390</v>
      </c>
      <c r="H57" s="335">
        <v>5540</v>
      </c>
      <c r="I57" s="335">
        <v>5540</v>
      </c>
      <c r="J57" s="35"/>
      <c r="K57" s="35">
        <f>G57+J57</f>
        <v>6390</v>
      </c>
    </row>
    <row r="58" spans="2:11" ht="31.5">
      <c r="B58" s="230" t="s">
        <v>144</v>
      </c>
      <c r="C58" s="154" t="s">
        <v>28</v>
      </c>
      <c r="D58" s="152" t="s">
        <v>29</v>
      </c>
      <c r="E58" s="159" t="s">
        <v>977</v>
      </c>
      <c r="F58" s="49" t="s">
        <v>52</v>
      </c>
      <c r="G58" s="35">
        <v>48</v>
      </c>
      <c r="H58" s="335">
        <v>48</v>
      </c>
      <c r="I58" s="335">
        <v>48</v>
      </c>
      <c r="J58" s="35"/>
      <c r="K58" s="35">
        <f>G58+J58</f>
        <v>48</v>
      </c>
    </row>
    <row r="59" spans="2:11" ht="31.5">
      <c r="B59" s="230" t="s">
        <v>1644</v>
      </c>
      <c r="C59" s="154" t="s">
        <v>28</v>
      </c>
      <c r="D59" s="152" t="s">
        <v>29</v>
      </c>
      <c r="E59" s="159" t="s">
        <v>978</v>
      </c>
      <c r="F59" s="49"/>
      <c r="G59" s="87">
        <f>G60</f>
        <v>1675</v>
      </c>
      <c r="H59" s="334">
        <f>H60</f>
        <v>1675</v>
      </c>
      <c r="I59" s="334">
        <f>I60</f>
        <v>1727</v>
      </c>
      <c r="J59" s="87">
        <f>J60</f>
        <v>0</v>
      </c>
      <c r="K59" s="87">
        <f>K60</f>
        <v>1675</v>
      </c>
    </row>
    <row r="60" spans="2:11" ht="78.75">
      <c r="B60" s="174" t="s">
        <v>952</v>
      </c>
      <c r="C60" s="154" t="s">
        <v>28</v>
      </c>
      <c r="D60" s="152" t="s">
        <v>29</v>
      </c>
      <c r="E60" s="159" t="s">
        <v>979</v>
      </c>
      <c r="F60" s="49" t="s">
        <v>19</v>
      </c>
      <c r="G60" s="35">
        <v>1675</v>
      </c>
      <c r="H60" s="335">
        <v>1675</v>
      </c>
      <c r="I60" s="335">
        <v>1727</v>
      </c>
      <c r="J60" s="35"/>
      <c r="K60" s="35">
        <f>G60+J60</f>
        <v>1675</v>
      </c>
    </row>
    <row r="61" spans="2:11" ht="47.25">
      <c r="B61" s="174" t="s">
        <v>958</v>
      </c>
      <c r="C61" s="154" t="s">
        <v>28</v>
      </c>
      <c r="D61" s="152" t="s">
        <v>29</v>
      </c>
      <c r="E61" s="159" t="s">
        <v>30</v>
      </c>
      <c r="F61" s="49"/>
      <c r="G61" s="87">
        <f>G62</f>
        <v>86738</v>
      </c>
      <c r="H61" s="334">
        <f>H62</f>
        <v>86120</v>
      </c>
      <c r="I61" s="334">
        <f>I62</f>
        <v>88316</v>
      </c>
      <c r="J61" s="87">
        <f>J62</f>
        <v>850</v>
      </c>
      <c r="K61" s="87">
        <f>K62</f>
        <v>87588</v>
      </c>
    </row>
    <row r="62" spans="2:11" ht="15.75">
      <c r="B62" s="174" t="s">
        <v>142</v>
      </c>
      <c r="C62" s="154" t="s">
        <v>28</v>
      </c>
      <c r="D62" s="152" t="s">
        <v>29</v>
      </c>
      <c r="E62" s="159" t="s">
        <v>451</v>
      </c>
      <c r="F62" s="49"/>
      <c r="G62" s="87">
        <f>G63+G67+G69</f>
        <v>86738</v>
      </c>
      <c r="H62" s="334">
        <f>H63+H67+H69</f>
        <v>86120</v>
      </c>
      <c r="I62" s="334">
        <f>I63+I67+I69</f>
        <v>88316</v>
      </c>
      <c r="J62" s="87">
        <f>J63+J67+J69</f>
        <v>850</v>
      </c>
      <c r="K62" s="87">
        <f>K63+K67+K69</f>
        <v>87588</v>
      </c>
    </row>
    <row r="63" spans="2:11" ht="31.5">
      <c r="B63" s="161" t="s">
        <v>1643</v>
      </c>
      <c r="C63" s="154" t="s">
        <v>28</v>
      </c>
      <c r="D63" s="152" t="s">
        <v>29</v>
      </c>
      <c r="E63" s="159" t="s">
        <v>980</v>
      </c>
      <c r="F63" s="49"/>
      <c r="G63" s="87">
        <f>G64+G65+G66</f>
        <v>83388</v>
      </c>
      <c r="H63" s="334">
        <f>H64+H65+H66</f>
        <v>82770</v>
      </c>
      <c r="I63" s="334">
        <f>I64+I65+I66</f>
        <v>84862</v>
      </c>
      <c r="J63" s="87">
        <f>J64+J65+J66</f>
        <v>850</v>
      </c>
      <c r="K63" s="87">
        <f>K64+K65+K66</f>
        <v>84238</v>
      </c>
    </row>
    <row r="64" spans="2:11" ht="78.75">
      <c r="B64" s="174" t="s">
        <v>143</v>
      </c>
      <c r="C64" s="154" t="s">
        <v>28</v>
      </c>
      <c r="D64" s="152" t="s">
        <v>29</v>
      </c>
      <c r="E64" s="159" t="s">
        <v>981</v>
      </c>
      <c r="F64" s="49" t="s">
        <v>19</v>
      </c>
      <c r="G64" s="35">
        <v>69112</v>
      </c>
      <c r="H64" s="335">
        <v>69112</v>
      </c>
      <c r="I64" s="335">
        <v>71204</v>
      </c>
      <c r="J64" s="35">
        <v>850</v>
      </c>
      <c r="K64" s="35">
        <f>G64+J64</f>
        <v>69962</v>
      </c>
    </row>
    <row r="65" spans="2:11" ht="47.25">
      <c r="B65" s="174" t="s">
        <v>947</v>
      </c>
      <c r="C65" s="154" t="s">
        <v>28</v>
      </c>
      <c r="D65" s="152" t="s">
        <v>29</v>
      </c>
      <c r="E65" s="159" t="s">
        <v>981</v>
      </c>
      <c r="F65" s="49" t="s">
        <v>10</v>
      </c>
      <c r="G65" s="35">
        <v>14017</v>
      </c>
      <c r="H65" s="335">
        <v>13399</v>
      </c>
      <c r="I65" s="335">
        <v>13399</v>
      </c>
      <c r="J65" s="35"/>
      <c r="K65" s="35">
        <f>G65+J65</f>
        <v>14017</v>
      </c>
    </row>
    <row r="66" spans="2:11" ht="31.5">
      <c r="B66" s="174" t="s">
        <v>144</v>
      </c>
      <c r="C66" s="154" t="s">
        <v>28</v>
      </c>
      <c r="D66" s="152" t="s">
        <v>29</v>
      </c>
      <c r="E66" s="159" t="s">
        <v>981</v>
      </c>
      <c r="F66" s="49" t="s">
        <v>52</v>
      </c>
      <c r="G66" s="35">
        <v>259</v>
      </c>
      <c r="H66" s="335">
        <v>259</v>
      </c>
      <c r="I66" s="335">
        <v>259</v>
      </c>
      <c r="J66" s="35"/>
      <c r="K66" s="35">
        <f>G66+J66</f>
        <v>259</v>
      </c>
    </row>
    <row r="67" spans="2:11" ht="47.25" hidden="1">
      <c r="B67" s="174" t="s">
        <v>1646</v>
      </c>
      <c r="C67" s="154" t="s">
        <v>28</v>
      </c>
      <c r="D67" s="152" t="s">
        <v>29</v>
      </c>
      <c r="E67" s="159" t="s">
        <v>982</v>
      </c>
      <c r="F67" s="49"/>
      <c r="G67" s="87">
        <f>G68</f>
        <v>0</v>
      </c>
      <c r="H67" s="334">
        <f>H68</f>
        <v>0</v>
      </c>
      <c r="I67" s="334">
        <f>I68</f>
        <v>0</v>
      </c>
      <c r="J67" s="87">
        <f>J68</f>
        <v>0</v>
      </c>
      <c r="K67" s="87">
        <f>K68</f>
        <v>0</v>
      </c>
    </row>
    <row r="68" spans="2:11" ht="47.25" hidden="1">
      <c r="B68" s="161" t="s">
        <v>959</v>
      </c>
      <c r="C68" s="154" t="s">
        <v>28</v>
      </c>
      <c r="D68" s="152" t="s">
        <v>29</v>
      </c>
      <c r="E68" s="159" t="s">
        <v>983</v>
      </c>
      <c r="F68" s="49" t="s">
        <v>64</v>
      </c>
      <c r="G68" s="35"/>
      <c r="H68" s="335"/>
      <c r="I68" s="335"/>
      <c r="J68" s="35"/>
      <c r="K68" s="35"/>
    </row>
    <row r="69" spans="2:11" ht="31.5">
      <c r="B69" s="142" t="s">
        <v>1644</v>
      </c>
      <c r="C69" s="154" t="s">
        <v>28</v>
      </c>
      <c r="D69" s="152" t="s">
        <v>29</v>
      </c>
      <c r="E69" s="159" t="s">
        <v>984</v>
      </c>
      <c r="F69" s="49"/>
      <c r="G69" s="87">
        <f>G70</f>
        <v>3350</v>
      </c>
      <c r="H69" s="334">
        <f>H70</f>
        <v>3350</v>
      </c>
      <c r="I69" s="334">
        <f>I70</f>
        <v>3454</v>
      </c>
      <c r="J69" s="87">
        <f>J70</f>
        <v>0</v>
      </c>
      <c r="K69" s="87">
        <f>K70</f>
        <v>3350</v>
      </c>
    </row>
    <row r="70" spans="2:11" ht="78.75">
      <c r="B70" s="174" t="s">
        <v>952</v>
      </c>
      <c r="C70" s="154" t="s">
        <v>28</v>
      </c>
      <c r="D70" s="152" t="s">
        <v>29</v>
      </c>
      <c r="E70" s="159" t="s">
        <v>985</v>
      </c>
      <c r="F70" s="49" t="s">
        <v>19</v>
      </c>
      <c r="G70" s="35">
        <v>3350</v>
      </c>
      <c r="H70" s="335">
        <v>3350</v>
      </c>
      <c r="I70" s="335">
        <v>3454</v>
      </c>
      <c r="J70" s="35"/>
      <c r="K70" s="35">
        <f>G70+J70</f>
        <v>3350</v>
      </c>
    </row>
    <row r="71" spans="2:11" ht="31.5">
      <c r="B71" s="174" t="s">
        <v>960</v>
      </c>
      <c r="C71" s="154" t="s">
        <v>28</v>
      </c>
      <c r="D71" s="152" t="s">
        <v>29</v>
      </c>
      <c r="E71" s="159" t="s">
        <v>112</v>
      </c>
      <c r="F71" s="49"/>
      <c r="G71" s="87">
        <f>G72</f>
        <v>89080</v>
      </c>
      <c r="H71" s="334">
        <f>H72</f>
        <v>88760</v>
      </c>
      <c r="I71" s="334">
        <f>I72</f>
        <v>91266</v>
      </c>
      <c r="J71" s="87">
        <f>J72</f>
        <v>0</v>
      </c>
      <c r="K71" s="87">
        <f>K72</f>
        <v>89080</v>
      </c>
    </row>
    <row r="72" spans="2:11" ht="15.75">
      <c r="B72" s="142" t="s">
        <v>439</v>
      </c>
      <c r="C72" s="154" t="s">
        <v>28</v>
      </c>
      <c r="D72" s="152" t="s">
        <v>29</v>
      </c>
      <c r="E72" s="159" t="s">
        <v>257</v>
      </c>
      <c r="F72" s="49"/>
      <c r="G72" s="87">
        <f>G73+G77+G79</f>
        <v>89080</v>
      </c>
      <c r="H72" s="334">
        <f>H73+H77+H79</f>
        <v>88760</v>
      </c>
      <c r="I72" s="334">
        <f>I73+I77+I79</f>
        <v>91266</v>
      </c>
      <c r="J72" s="87">
        <f>J73+J77+J79</f>
        <v>0</v>
      </c>
      <c r="K72" s="87">
        <f>K73+K77+K79</f>
        <v>89080</v>
      </c>
    </row>
    <row r="73" spans="2:11" ht="31.5">
      <c r="B73" s="142" t="s">
        <v>1643</v>
      </c>
      <c r="C73" s="154" t="s">
        <v>28</v>
      </c>
      <c r="D73" s="152" t="s">
        <v>29</v>
      </c>
      <c r="E73" s="159" t="s">
        <v>986</v>
      </c>
      <c r="F73" s="49"/>
      <c r="G73" s="87">
        <f>G74+G75+G76</f>
        <v>78664</v>
      </c>
      <c r="H73" s="334">
        <f>H74+H75+H76</f>
        <v>78344</v>
      </c>
      <c r="I73" s="334">
        <f>I74+I75+I76</f>
        <v>80517</v>
      </c>
      <c r="J73" s="87">
        <f>J74+J75+J76</f>
        <v>0</v>
      </c>
      <c r="K73" s="87">
        <f>K74+K75+K76</f>
        <v>78664</v>
      </c>
    </row>
    <row r="74" spans="2:11" ht="78.75">
      <c r="B74" s="142" t="s">
        <v>143</v>
      </c>
      <c r="C74" s="154" t="s">
        <v>28</v>
      </c>
      <c r="D74" s="152" t="s">
        <v>29</v>
      </c>
      <c r="E74" s="159" t="s">
        <v>987</v>
      </c>
      <c r="F74" s="49" t="s">
        <v>19</v>
      </c>
      <c r="G74" s="35">
        <v>71611</v>
      </c>
      <c r="H74" s="335">
        <v>71611</v>
      </c>
      <c r="I74" s="335">
        <v>73784</v>
      </c>
      <c r="J74" s="35"/>
      <c r="K74" s="35">
        <f>G74+J74</f>
        <v>71611</v>
      </c>
    </row>
    <row r="75" spans="2:11" ht="47.25">
      <c r="B75" s="142" t="s">
        <v>947</v>
      </c>
      <c r="C75" s="154" t="s">
        <v>28</v>
      </c>
      <c r="D75" s="152" t="s">
        <v>29</v>
      </c>
      <c r="E75" s="159" t="s">
        <v>987</v>
      </c>
      <c r="F75" s="49" t="s">
        <v>10</v>
      </c>
      <c r="G75" s="35">
        <v>6590</v>
      </c>
      <c r="H75" s="335">
        <v>6270</v>
      </c>
      <c r="I75" s="335">
        <v>6270</v>
      </c>
      <c r="J75" s="35"/>
      <c r="K75" s="35">
        <f>G75+J75</f>
        <v>6590</v>
      </c>
    </row>
    <row r="76" spans="2:11" ht="31.5">
      <c r="B76" s="142" t="s">
        <v>144</v>
      </c>
      <c r="C76" s="154" t="s">
        <v>28</v>
      </c>
      <c r="D76" s="152" t="s">
        <v>29</v>
      </c>
      <c r="E76" s="159" t="s">
        <v>987</v>
      </c>
      <c r="F76" s="49" t="s">
        <v>52</v>
      </c>
      <c r="G76" s="35">
        <v>463</v>
      </c>
      <c r="H76" s="335">
        <v>463</v>
      </c>
      <c r="I76" s="335">
        <v>463</v>
      </c>
      <c r="J76" s="35"/>
      <c r="K76" s="35">
        <f>G76+J76</f>
        <v>463</v>
      </c>
    </row>
    <row r="77" spans="2:11" ht="31.5">
      <c r="B77" s="142" t="s">
        <v>1647</v>
      </c>
      <c r="C77" s="154" t="s">
        <v>28</v>
      </c>
      <c r="D77" s="152" t="s">
        <v>29</v>
      </c>
      <c r="E77" s="159" t="s">
        <v>988</v>
      </c>
      <c r="F77" s="49"/>
      <c r="G77" s="87">
        <f>G78</f>
        <v>8741</v>
      </c>
      <c r="H77" s="334">
        <f>H78</f>
        <v>8741</v>
      </c>
      <c r="I77" s="334">
        <f>I78</f>
        <v>9022</v>
      </c>
      <c r="J77" s="87">
        <f>J78</f>
        <v>0</v>
      </c>
      <c r="K77" s="87">
        <f>K78</f>
        <v>8741</v>
      </c>
    </row>
    <row r="78" spans="2:11" ht="31.5">
      <c r="B78" s="142" t="s">
        <v>961</v>
      </c>
      <c r="C78" s="154" t="s">
        <v>28</v>
      </c>
      <c r="D78" s="152" t="s">
        <v>29</v>
      </c>
      <c r="E78" s="159" t="s">
        <v>989</v>
      </c>
      <c r="F78" s="49" t="s">
        <v>64</v>
      </c>
      <c r="G78" s="35">
        <v>8741</v>
      </c>
      <c r="H78" s="335">
        <v>8741</v>
      </c>
      <c r="I78" s="335">
        <v>9022</v>
      </c>
      <c r="J78" s="35"/>
      <c r="K78" s="35">
        <f>G78+J78</f>
        <v>8741</v>
      </c>
    </row>
    <row r="79" spans="2:11" ht="31.5">
      <c r="B79" s="142" t="s">
        <v>1644</v>
      </c>
      <c r="C79" s="154" t="s">
        <v>28</v>
      </c>
      <c r="D79" s="152" t="s">
        <v>29</v>
      </c>
      <c r="E79" s="159" t="s">
        <v>990</v>
      </c>
      <c r="F79" s="49"/>
      <c r="G79" s="87">
        <f>G80</f>
        <v>1675</v>
      </c>
      <c r="H79" s="334">
        <f>H80</f>
        <v>1675</v>
      </c>
      <c r="I79" s="334">
        <f>I80</f>
        <v>1727</v>
      </c>
      <c r="J79" s="87">
        <f>J80</f>
        <v>0</v>
      </c>
      <c r="K79" s="87">
        <f>K80</f>
        <v>1675</v>
      </c>
    </row>
    <row r="80" spans="2:11" ht="78.75">
      <c r="B80" s="142" t="s">
        <v>952</v>
      </c>
      <c r="C80" s="154" t="s">
        <v>28</v>
      </c>
      <c r="D80" s="152" t="s">
        <v>29</v>
      </c>
      <c r="E80" s="159" t="s">
        <v>991</v>
      </c>
      <c r="F80" s="49" t="s">
        <v>19</v>
      </c>
      <c r="G80" s="35">
        <v>1675</v>
      </c>
      <c r="H80" s="335">
        <v>1675</v>
      </c>
      <c r="I80" s="335">
        <v>1727</v>
      </c>
      <c r="J80" s="35"/>
      <c r="K80" s="35">
        <f>G80+J80</f>
        <v>1675</v>
      </c>
    </row>
    <row r="81" spans="2:11" ht="31.5">
      <c r="B81" s="142" t="s">
        <v>962</v>
      </c>
      <c r="C81" s="154" t="s">
        <v>28</v>
      </c>
      <c r="D81" s="152" t="s">
        <v>29</v>
      </c>
      <c r="E81" s="159" t="s">
        <v>327</v>
      </c>
      <c r="F81" s="49"/>
      <c r="G81" s="87">
        <f>G82</f>
        <v>107484</v>
      </c>
      <c r="H81" s="334">
        <f>H82</f>
        <v>107882</v>
      </c>
      <c r="I81" s="334">
        <f>I82</f>
        <v>110336</v>
      </c>
      <c r="J81" s="87">
        <f>J82</f>
        <v>1058</v>
      </c>
      <c r="K81" s="87">
        <f>K82</f>
        <v>108542</v>
      </c>
    </row>
    <row r="82" spans="2:11" ht="15.75">
      <c r="B82" s="142" t="s">
        <v>142</v>
      </c>
      <c r="C82" s="154" t="s">
        <v>28</v>
      </c>
      <c r="D82" s="152" t="s">
        <v>29</v>
      </c>
      <c r="E82" s="159" t="s">
        <v>992</v>
      </c>
      <c r="F82" s="49"/>
      <c r="G82" s="87">
        <f>G83+G87+G89</f>
        <v>107484</v>
      </c>
      <c r="H82" s="334">
        <f>H83+H87+H89</f>
        <v>107882</v>
      </c>
      <c r="I82" s="334">
        <f>I83+I87+I89</f>
        <v>110336</v>
      </c>
      <c r="J82" s="87">
        <f>J83+J87+J89</f>
        <v>1058</v>
      </c>
      <c r="K82" s="87">
        <f>K83+K87+K89</f>
        <v>108542</v>
      </c>
    </row>
    <row r="83" spans="2:11" ht="31.5">
      <c r="B83" s="142" t="s">
        <v>1643</v>
      </c>
      <c r="C83" s="154" t="s">
        <v>28</v>
      </c>
      <c r="D83" s="152" t="s">
        <v>29</v>
      </c>
      <c r="E83" s="159" t="s">
        <v>993</v>
      </c>
      <c r="F83" s="49"/>
      <c r="G83" s="87">
        <f>G84+G85+G86</f>
        <v>70418</v>
      </c>
      <c r="H83" s="334">
        <f>H84+H85+H86</f>
        <v>70418</v>
      </c>
      <c r="I83" s="334">
        <f>I84+I85+I86</f>
        <v>72455</v>
      </c>
      <c r="J83" s="87">
        <f>J84+J85+J86</f>
        <v>1058</v>
      </c>
      <c r="K83" s="87">
        <f>K84+K85+K86</f>
        <v>71476</v>
      </c>
    </row>
    <row r="84" spans="2:11" ht="78.75">
      <c r="B84" s="142" t="s">
        <v>143</v>
      </c>
      <c r="C84" s="154" t="s">
        <v>28</v>
      </c>
      <c r="D84" s="152" t="s">
        <v>29</v>
      </c>
      <c r="E84" s="159" t="s">
        <v>994</v>
      </c>
      <c r="F84" s="49" t="s">
        <v>19</v>
      </c>
      <c r="G84" s="35">
        <v>58786</v>
      </c>
      <c r="H84" s="335">
        <v>58786</v>
      </c>
      <c r="I84" s="335">
        <v>60576</v>
      </c>
      <c r="J84" s="35">
        <v>1058</v>
      </c>
      <c r="K84" s="35">
        <f>G84+J84</f>
        <v>59844</v>
      </c>
    </row>
    <row r="85" spans="2:11" ht="47.25">
      <c r="B85" s="142" t="s">
        <v>947</v>
      </c>
      <c r="C85" s="154" t="s">
        <v>28</v>
      </c>
      <c r="D85" s="152" t="s">
        <v>29</v>
      </c>
      <c r="E85" s="159" t="s">
        <v>994</v>
      </c>
      <c r="F85" s="49" t="s">
        <v>10</v>
      </c>
      <c r="G85" s="35">
        <v>11149</v>
      </c>
      <c r="H85" s="335">
        <v>11149</v>
      </c>
      <c r="I85" s="335">
        <v>11396</v>
      </c>
      <c r="J85" s="35"/>
      <c r="K85" s="35">
        <f>G85+J85</f>
        <v>11149</v>
      </c>
    </row>
    <row r="86" spans="2:11" ht="31.5">
      <c r="B86" s="142" t="s">
        <v>144</v>
      </c>
      <c r="C86" s="154" t="s">
        <v>28</v>
      </c>
      <c r="D86" s="152" t="s">
        <v>29</v>
      </c>
      <c r="E86" s="159" t="s">
        <v>994</v>
      </c>
      <c r="F86" s="49" t="s">
        <v>52</v>
      </c>
      <c r="G86" s="35">
        <v>483</v>
      </c>
      <c r="H86" s="335">
        <v>483</v>
      </c>
      <c r="I86" s="335">
        <v>483</v>
      </c>
      <c r="J86" s="35"/>
      <c r="K86" s="35">
        <f>G86+J86</f>
        <v>483</v>
      </c>
    </row>
    <row r="87" spans="2:11" ht="31.5">
      <c r="B87" s="142" t="s">
        <v>452</v>
      </c>
      <c r="C87" s="154" t="s">
        <v>28</v>
      </c>
      <c r="D87" s="152" t="s">
        <v>29</v>
      </c>
      <c r="E87" s="159" t="s">
        <v>995</v>
      </c>
      <c r="F87" s="49"/>
      <c r="G87" s="87">
        <f>G88</f>
        <v>35391</v>
      </c>
      <c r="H87" s="334">
        <f>H88</f>
        <v>35789</v>
      </c>
      <c r="I87" s="334">
        <f>I88</f>
        <v>36154</v>
      </c>
      <c r="J87" s="87">
        <f>J88</f>
        <v>0</v>
      </c>
      <c r="K87" s="87">
        <f>K88</f>
        <v>35391</v>
      </c>
    </row>
    <row r="88" spans="2:11" ht="47.25">
      <c r="B88" s="142" t="s">
        <v>353</v>
      </c>
      <c r="C88" s="154" t="s">
        <v>28</v>
      </c>
      <c r="D88" s="152" t="s">
        <v>29</v>
      </c>
      <c r="E88" s="159" t="s">
        <v>996</v>
      </c>
      <c r="F88" s="49" t="s">
        <v>18</v>
      </c>
      <c r="G88" s="35">
        <v>35391</v>
      </c>
      <c r="H88" s="335">
        <v>35789</v>
      </c>
      <c r="I88" s="335">
        <v>36154</v>
      </c>
      <c r="J88" s="35"/>
      <c r="K88" s="35">
        <f>G88+J88</f>
        <v>35391</v>
      </c>
    </row>
    <row r="89" spans="2:11" ht="31.5">
      <c r="B89" s="142" t="s">
        <v>1644</v>
      </c>
      <c r="C89" s="154" t="s">
        <v>28</v>
      </c>
      <c r="D89" s="152" t="s">
        <v>29</v>
      </c>
      <c r="E89" s="159" t="s">
        <v>997</v>
      </c>
      <c r="F89" s="49"/>
      <c r="G89" s="87">
        <f>G90</f>
        <v>1675</v>
      </c>
      <c r="H89" s="334">
        <f>H90</f>
        <v>1675</v>
      </c>
      <c r="I89" s="334">
        <f>I90</f>
        <v>1727</v>
      </c>
      <c r="J89" s="87">
        <f>J90</f>
        <v>0</v>
      </c>
      <c r="K89" s="87">
        <f>K90</f>
        <v>1675</v>
      </c>
    </row>
    <row r="90" spans="2:11" ht="78.75">
      <c r="B90" s="142" t="s">
        <v>952</v>
      </c>
      <c r="C90" s="154" t="s">
        <v>28</v>
      </c>
      <c r="D90" s="152" t="s">
        <v>29</v>
      </c>
      <c r="E90" s="159" t="s">
        <v>998</v>
      </c>
      <c r="F90" s="49" t="s">
        <v>19</v>
      </c>
      <c r="G90" s="35">
        <v>1675</v>
      </c>
      <c r="H90" s="335">
        <v>1675</v>
      </c>
      <c r="I90" s="335">
        <v>1727</v>
      </c>
      <c r="J90" s="35"/>
      <c r="K90" s="35">
        <f>G90+J90</f>
        <v>1675</v>
      </c>
    </row>
    <row r="91" spans="2:11" ht="18" customHeight="1">
      <c r="B91" s="142" t="s">
        <v>149</v>
      </c>
      <c r="C91" s="154" t="s">
        <v>28</v>
      </c>
      <c r="D91" s="152" t="s">
        <v>29</v>
      </c>
      <c r="E91" s="159">
        <v>99</v>
      </c>
      <c r="F91" s="49"/>
      <c r="G91" s="87">
        <f>G92</f>
        <v>396517</v>
      </c>
      <c r="H91" s="334">
        <f>H92</f>
        <v>395790</v>
      </c>
      <c r="I91" s="334">
        <f>I92</f>
        <v>403658</v>
      </c>
      <c r="J91" s="87">
        <f>J92</f>
        <v>3728</v>
      </c>
      <c r="K91" s="87">
        <f>K92</f>
        <v>400245</v>
      </c>
    </row>
    <row r="92" spans="2:11" ht="17.25" customHeight="1">
      <c r="B92" s="142" t="s">
        <v>150</v>
      </c>
      <c r="C92" s="154" t="s">
        <v>28</v>
      </c>
      <c r="D92" s="152" t="s">
        <v>29</v>
      </c>
      <c r="E92" s="159" t="s">
        <v>148</v>
      </c>
      <c r="F92" s="49"/>
      <c r="G92" s="87">
        <f>G93+G94+G95+G96+G100+G101+G102+G97+G98+G99</f>
        <v>396517</v>
      </c>
      <c r="H92" s="334">
        <f>H93+H94+H95+H96+H100+H101+H102+H97+H98+H99</f>
        <v>395790</v>
      </c>
      <c r="I92" s="334">
        <f>I93+I94+I95+I96+I100+I101+I102+I97+I98+I99</f>
        <v>403658</v>
      </c>
      <c r="J92" s="87">
        <f>J93+J94+J95+J96+J100+J101+J102+J97+J98+J99</f>
        <v>3728</v>
      </c>
      <c r="K92" s="87">
        <f>K93+K94+K95+K96+K100+K101+K102+K97+K98+K99</f>
        <v>400245</v>
      </c>
    </row>
    <row r="93" spans="2:11" ht="78.75">
      <c r="B93" s="142" t="s">
        <v>952</v>
      </c>
      <c r="C93" s="154" t="s">
        <v>28</v>
      </c>
      <c r="D93" s="152" t="s">
        <v>29</v>
      </c>
      <c r="E93" s="159" t="s">
        <v>1001</v>
      </c>
      <c r="F93" s="49" t="s">
        <v>19</v>
      </c>
      <c r="G93" s="35">
        <v>3449</v>
      </c>
      <c r="H93" s="335">
        <v>3449</v>
      </c>
      <c r="I93" s="335">
        <v>3556</v>
      </c>
      <c r="J93" s="35"/>
      <c r="K93" s="35">
        <f>G93+J93</f>
        <v>3449</v>
      </c>
    </row>
    <row r="94" spans="2:11" ht="78.75">
      <c r="B94" s="142" t="s">
        <v>963</v>
      </c>
      <c r="C94" s="154" t="s">
        <v>28</v>
      </c>
      <c r="D94" s="152" t="s">
        <v>29</v>
      </c>
      <c r="E94" s="159" t="s">
        <v>1000</v>
      </c>
      <c r="F94" s="49" t="s">
        <v>19</v>
      </c>
      <c r="G94" s="35">
        <v>1315</v>
      </c>
      <c r="H94" s="335">
        <v>1315</v>
      </c>
      <c r="I94" s="335">
        <v>1356</v>
      </c>
      <c r="J94" s="35"/>
      <c r="K94" s="35">
        <f>G94+J94</f>
        <v>1315</v>
      </c>
    </row>
    <row r="95" spans="2:11" ht="47.25">
      <c r="B95" s="142" t="s">
        <v>964</v>
      </c>
      <c r="C95" s="154" t="s">
        <v>28</v>
      </c>
      <c r="D95" s="152" t="s">
        <v>29</v>
      </c>
      <c r="E95" s="159" t="s">
        <v>1000</v>
      </c>
      <c r="F95" s="49" t="s">
        <v>10</v>
      </c>
      <c r="G95" s="35">
        <v>395</v>
      </c>
      <c r="H95" s="335">
        <v>395</v>
      </c>
      <c r="I95" s="335">
        <v>395</v>
      </c>
      <c r="J95" s="35"/>
      <c r="K95" s="35">
        <f>G95+J95</f>
        <v>395</v>
      </c>
    </row>
    <row r="96" spans="2:11" ht="78.75">
      <c r="B96" s="142" t="s">
        <v>146</v>
      </c>
      <c r="C96" s="154" t="s">
        <v>28</v>
      </c>
      <c r="D96" s="152" t="s">
        <v>29</v>
      </c>
      <c r="E96" s="159" t="s">
        <v>999</v>
      </c>
      <c r="F96" s="49" t="s">
        <v>19</v>
      </c>
      <c r="G96" s="35">
        <v>6707</v>
      </c>
      <c r="H96" s="335">
        <v>6707</v>
      </c>
      <c r="I96" s="335">
        <v>6913</v>
      </c>
      <c r="J96" s="35"/>
      <c r="K96" s="35">
        <f>G96+J96</f>
        <v>6707</v>
      </c>
    </row>
    <row r="97" spans="2:11" ht="63" hidden="1">
      <c r="B97" s="142" t="s">
        <v>1295</v>
      </c>
      <c r="C97" s="154" t="s">
        <v>28</v>
      </c>
      <c r="D97" s="152" t="s">
        <v>29</v>
      </c>
      <c r="E97" s="159" t="s">
        <v>1115</v>
      </c>
      <c r="F97" s="49" t="s">
        <v>19</v>
      </c>
      <c r="G97" s="35"/>
      <c r="H97" s="335"/>
      <c r="I97" s="335"/>
      <c r="J97" s="35"/>
      <c r="K97" s="35"/>
    </row>
    <row r="98" spans="2:11" ht="41.25" customHeight="1" hidden="1">
      <c r="B98" s="142" t="s">
        <v>1296</v>
      </c>
      <c r="C98" s="154" t="s">
        <v>28</v>
      </c>
      <c r="D98" s="152" t="s">
        <v>29</v>
      </c>
      <c r="E98" s="159" t="s">
        <v>1115</v>
      </c>
      <c r="F98" s="49" t="s">
        <v>10</v>
      </c>
      <c r="G98" s="35"/>
      <c r="H98" s="335"/>
      <c r="I98" s="335"/>
      <c r="J98" s="35"/>
      <c r="K98" s="35"/>
    </row>
    <row r="99" spans="2:11" ht="67.5" customHeight="1" hidden="1">
      <c r="B99" s="142" t="s">
        <v>1282</v>
      </c>
      <c r="C99" s="154" t="s">
        <v>28</v>
      </c>
      <c r="D99" s="152" t="s">
        <v>29</v>
      </c>
      <c r="E99" s="159" t="s">
        <v>1290</v>
      </c>
      <c r="F99" s="49" t="s">
        <v>64</v>
      </c>
      <c r="G99" s="35"/>
      <c r="H99" s="335"/>
      <c r="I99" s="335"/>
      <c r="J99" s="35"/>
      <c r="K99" s="35"/>
    </row>
    <row r="100" spans="2:11" ht="78.75">
      <c r="B100" s="142" t="s">
        <v>143</v>
      </c>
      <c r="C100" s="154" t="s">
        <v>28</v>
      </c>
      <c r="D100" s="152" t="s">
        <v>29</v>
      </c>
      <c r="E100" s="159" t="s">
        <v>950</v>
      </c>
      <c r="F100" s="49" t="s">
        <v>19</v>
      </c>
      <c r="G100" s="35">
        <v>249233</v>
      </c>
      <c r="H100" s="335">
        <v>249233</v>
      </c>
      <c r="I100" s="335">
        <v>256747</v>
      </c>
      <c r="J100" s="35">
        <v>1178</v>
      </c>
      <c r="K100" s="35">
        <f>G100+J100</f>
        <v>250411</v>
      </c>
    </row>
    <row r="101" spans="2:11" ht="47.25">
      <c r="B101" s="142" t="s">
        <v>947</v>
      </c>
      <c r="C101" s="154" t="s">
        <v>28</v>
      </c>
      <c r="D101" s="152" t="s">
        <v>29</v>
      </c>
      <c r="E101" s="159" t="s">
        <v>950</v>
      </c>
      <c r="F101" s="49" t="s">
        <v>10</v>
      </c>
      <c r="G101" s="35">
        <v>131395</v>
      </c>
      <c r="H101" s="335">
        <v>130695</v>
      </c>
      <c r="I101" s="335">
        <v>130695</v>
      </c>
      <c r="J101" s="35">
        <v>2550</v>
      </c>
      <c r="K101" s="35">
        <f>G101+J101</f>
        <v>133945</v>
      </c>
    </row>
    <row r="102" spans="2:11" ht="32.25" thickBot="1">
      <c r="B102" s="142" t="s">
        <v>144</v>
      </c>
      <c r="C102" s="154" t="s">
        <v>28</v>
      </c>
      <c r="D102" s="152" t="s">
        <v>29</v>
      </c>
      <c r="E102" s="159" t="s">
        <v>950</v>
      </c>
      <c r="F102" s="49" t="s">
        <v>52</v>
      </c>
      <c r="G102" s="35">
        <v>4023</v>
      </c>
      <c r="H102" s="335">
        <v>3996</v>
      </c>
      <c r="I102" s="335">
        <v>3996</v>
      </c>
      <c r="J102" s="35"/>
      <c r="K102" s="35">
        <f>G102+J102</f>
        <v>4023</v>
      </c>
    </row>
    <row r="103" spans="2:11" ht="28.5" customHeight="1" thickBot="1">
      <c r="B103" s="172" t="s">
        <v>47</v>
      </c>
      <c r="C103" s="8" t="s">
        <v>25</v>
      </c>
      <c r="D103" s="9" t="s">
        <v>57</v>
      </c>
      <c r="E103" s="9"/>
      <c r="F103" s="11"/>
      <c r="G103" s="33">
        <f>G104+G113</f>
        <v>179731</v>
      </c>
      <c r="H103" s="332">
        <f>H104+H113</f>
        <v>179731</v>
      </c>
      <c r="I103" s="332">
        <f>I104+I113</f>
        <v>184023</v>
      </c>
      <c r="J103" s="33">
        <f>J104+J113</f>
        <v>0</v>
      </c>
      <c r="K103" s="33">
        <f>K104+K113</f>
        <v>179731</v>
      </c>
    </row>
    <row r="104" spans="2:11" s="24" customFormat="1" ht="47.25">
      <c r="B104" s="149" t="s">
        <v>1648</v>
      </c>
      <c r="C104" s="53" t="s">
        <v>28</v>
      </c>
      <c r="D104" s="56" t="s">
        <v>31</v>
      </c>
      <c r="E104" s="134" t="s">
        <v>28</v>
      </c>
      <c r="F104" s="54"/>
      <c r="G104" s="90">
        <f>G105</f>
        <v>179731</v>
      </c>
      <c r="H104" s="337">
        <f>H105</f>
        <v>179731</v>
      </c>
      <c r="I104" s="337">
        <f>I105</f>
        <v>184023</v>
      </c>
      <c r="J104" s="90">
        <f>J105</f>
        <v>0</v>
      </c>
      <c r="K104" s="90">
        <f>K105</f>
        <v>179731</v>
      </c>
    </row>
    <row r="105" spans="2:11" ht="21" customHeight="1">
      <c r="B105" s="231" t="s">
        <v>1649</v>
      </c>
      <c r="C105" s="55" t="s">
        <v>28</v>
      </c>
      <c r="D105" s="56" t="s">
        <v>31</v>
      </c>
      <c r="E105" s="135" t="s">
        <v>515</v>
      </c>
      <c r="F105" s="56"/>
      <c r="G105" s="35">
        <f>G106+G110</f>
        <v>179731</v>
      </c>
      <c r="H105" s="335">
        <f>H106+H110</f>
        <v>179731</v>
      </c>
      <c r="I105" s="335">
        <f>I106+I110</f>
        <v>184023</v>
      </c>
      <c r="J105" s="35">
        <f>J106+J110</f>
        <v>0</v>
      </c>
      <c r="K105" s="35">
        <f>K106+K110</f>
        <v>179731</v>
      </c>
    </row>
    <row r="106" spans="2:11" ht="31.5">
      <c r="B106" s="231" t="s">
        <v>519</v>
      </c>
      <c r="C106" s="55" t="s">
        <v>28</v>
      </c>
      <c r="D106" s="56" t="s">
        <v>31</v>
      </c>
      <c r="E106" s="135" t="s">
        <v>516</v>
      </c>
      <c r="F106" s="56"/>
      <c r="G106" s="35">
        <f>G107+G108+G109</f>
        <v>169212</v>
      </c>
      <c r="H106" s="335">
        <f>H107+H108+H109</f>
        <v>169212</v>
      </c>
      <c r="I106" s="335">
        <f>I107+I108+I109</f>
        <v>173504</v>
      </c>
      <c r="J106" s="35">
        <f>J107+J108+J109</f>
        <v>0</v>
      </c>
      <c r="K106" s="35">
        <f>K107+K108+K109</f>
        <v>169212</v>
      </c>
    </row>
    <row r="107" spans="2:11" ht="83.25" customHeight="1">
      <c r="B107" s="231" t="s">
        <v>520</v>
      </c>
      <c r="C107" s="55" t="s">
        <v>28</v>
      </c>
      <c r="D107" s="56" t="s">
        <v>31</v>
      </c>
      <c r="E107" s="135" t="s">
        <v>1241</v>
      </c>
      <c r="F107" s="56" t="s">
        <v>19</v>
      </c>
      <c r="G107" s="35">
        <v>138446</v>
      </c>
      <c r="H107" s="335">
        <v>138446</v>
      </c>
      <c r="I107" s="335">
        <v>142738</v>
      </c>
      <c r="J107" s="35"/>
      <c r="K107" s="35">
        <f>G107+J107</f>
        <v>138446</v>
      </c>
    </row>
    <row r="108" spans="2:11" ht="47.25">
      <c r="B108" s="232" t="s">
        <v>521</v>
      </c>
      <c r="C108" s="55" t="s">
        <v>28</v>
      </c>
      <c r="D108" s="56" t="s">
        <v>31</v>
      </c>
      <c r="E108" s="135" t="s">
        <v>1241</v>
      </c>
      <c r="F108" s="56" t="s">
        <v>10</v>
      </c>
      <c r="G108" s="35">
        <v>30665</v>
      </c>
      <c r="H108" s="335">
        <v>30665</v>
      </c>
      <c r="I108" s="335">
        <v>30665</v>
      </c>
      <c r="J108" s="35"/>
      <c r="K108" s="35">
        <f>G108+J108</f>
        <v>30665</v>
      </c>
    </row>
    <row r="109" spans="2:11" ht="42" customHeight="1">
      <c r="B109" s="231" t="s">
        <v>522</v>
      </c>
      <c r="C109" s="55" t="s">
        <v>28</v>
      </c>
      <c r="D109" s="56" t="s">
        <v>31</v>
      </c>
      <c r="E109" s="135" t="s">
        <v>1241</v>
      </c>
      <c r="F109" s="56" t="s">
        <v>52</v>
      </c>
      <c r="G109" s="35">
        <v>101</v>
      </c>
      <c r="H109" s="335">
        <v>101</v>
      </c>
      <c r="I109" s="335">
        <v>101</v>
      </c>
      <c r="J109" s="35"/>
      <c r="K109" s="35">
        <f>G109+J109</f>
        <v>101</v>
      </c>
    </row>
    <row r="110" spans="2:11" ht="31.5">
      <c r="B110" s="231" t="s">
        <v>523</v>
      </c>
      <c r="C110" s="55" t="s">
        <v>28</v>
      </c>
      <c r="D110" s="56" t="s">
        <v>31</v>
      </c>
      <c r="E110" s="135" t="s">
        <v>517</v>
      </c>
      <c r="F110" s="56"/>
      <c r="G110" s="35">
        <f>G111+G112</f>
        <v>10519</v>
      </c>
      <c r="H110" s="335">
        <f>H111+H112</f>
        <v>10519</v>
      </c>
      <c r="I110" s="335">
        <f>I111+I112</f>
        <v>10519</v>
      </c>
      <c r="J110" s="35">
        <f>J111+J112</f>
        <v>0</v>
      </c>
      <c r="K110" s="35">
        <f>K111+K112</f>
        <v>10519</v>
      </c>
    </row>
    <row r="111" spans="2:11" ht="63">
      <c r="B111" s="150" t="s">
        <v>524</v>
      </c>
      <c r="C111" s="57" t="s">
        <v>28</v>
      </c>
      <c r="D111" s="58" t="s">
        <v>31</v>
      </c>
      <c r="E111" s="136" t="s">
        <v>518</v>
      </c>
      <c r="F111" s="59" t="s">
        <v>19</v>
      </c>
      <c r="G111" s="35">
        <v>326</v>
      </c>
      <c r="H111" s="335">
        <v>326</v>
      </c>
      <c r="I111" s="335">
        <v>326</v>
      </c>
      <c r="J111" s="35"/>
      <c r="K111" s="35">
        <f>G111+J111</f>
        <v>326</v>
      </c>
    </row>
    <row r="112" spans="2:11" ht="32.25" thickBot="1">
      <c r="B112" s="150" t="s">
        <v>597</v>
      </c>
      <c r="C112" s="57" t="s">
        <v>28</v>
      </c>
      <c r="D112" s="58" t="s">
        <v>31</v>
      </c>
      <c r="E112" s="135" t="s">
        <v>518</v>
      </c>
      <c r="F112" s="56" t="s">
        <v>10</v>
      </c>
      <c r="G112" s="35">
        <v>10193</v>
      </c>
      <c r="H112" s="335">
        <v>10193</v>
      </c>
      <c r="I112" s="335">
        <v>10193</v>
      </c>
      <c r="J112" s="35"/>
      <c r="K112" s="35">
        <f>G112+J112</f>
        <v>10193</v>
      </c>
    </row>
    <row r="113" spans="2:11" ht="16.5" hidden="1" thickBot="1">
      <c r="B113" s="150" t="s">
        <v>149</v>
      </c>
      <c r="C113" s="57" t="s">
        <v>28</v>
      </c>
      <c r="D113" s="58" t="s">
        <v>31</v>
      </c>
      <c r="E113" s="135" t="s">
        <v>525</v>
      </c>
      <c r="F113" s="56"/>
      <c r="G113" s="35">
        <f aca="true" t="shared" si="4" ref="G113:K114">G114</f>
        <v>0</v>
      </c>
      <c r="H113" s="335">
        <f t="shared" si="4"/>
        <v>0</v>
      </c>
      <c r="I113" s="335">
        <f t="shared" si="4"/>
        <v>0</v>
      </c>
      <c r="J113" s="35">
        <f t="shared" si="4"/>
        <v>0</v>
      </c>
      <c r="K113" s="35">
        <f t="shared" si="4"/>
        <v>0</v>
      </c>
    </row>
    <row r="114" spans="2:11" ht="16.5" hidden="1" thickBot="1">
      <c r="B114" s="232" t="s">
        <v>150</v>
      </c>
      <c r="C114" s="57" t="s">
        <v>28</v>
      </c>
      <c r="D114" s="58" t="s">
        <v>31</v>
      </c>
      <c r="E114" s="136" t="s">
        <v>148</v>
      </c>
      <c r="F114" s="59"/>
      <c r="G114" s="35">
        <f t="shared" si="4"/>
        <v>0</v>
      </c>
      <c r="H114" s="335">
        <f t="shared" si="4"/>
        <v>0</v>
      </c>
      <c r="I114" s="335">
        <f t="shared" si="4"/>
        <v>0</v>
      </c>
      <c r="J114" s="35">
        <f t="shared" si="4"/>
        <v>0</v>
      </c>
      <c r="K114" s="35">
        <f t="shared" si="4"/>
        <v>0</v>
      </c>
    </row>
    <row r="115" spans="2:11" ht="63.75" hidden="1" thickBot="1">
      <c r="B115" s="233" t="s">
        <v>529</v>
      </c>
      <c r="C115" s="57" t="s">
        <v>28</v>
      </c>
      <c r="D115" s="58" t="s">
        <v>31</v>
      </c>
      <c r="E115" s="137" t="s">
        <v>526</v>
      </c>
      <c r="F115" s="62">
        <v>500</v>
      </c>
      <c r="G115" s="35"/>
      <c r="H115" s="335"/>
      <c r="I115" s="335"/>
      <c r="J115" s="35"/>
      <c r="K115" s="35"/>
    </row>
    <row r="116" spans="2:11" ht="32.25" thickBot="1">
      <c r="B116" s="229" t="s">
        <v>5</v>
      </c>
      <c r="C116" s="50" t="s">
        <v>28</v>
      </c>
      <c r="D116" s="51" t="s">
        <v>108</v>
      </c>
      <c r="E116" s="51"/>
      <c r="F116" s="51"/>
      <c r="G116" s="88">
        <f aca="true" t="shared" si="5" ref="G116:K117">G117</f>
        <v>23429</v>
      </c>
      <c r="H116" s="336">
        <f t="shared" si="5"/>
        <v>23429</v>
      </c>
      <c r="I116" s="336">
        <f t="shared" si="5"/>
        <v>24030</v>
      </c>
      <c r="J116" s="88">
        <f t="shared" si="5"/>
        <v>0</v>
      </c>
      <c r="K116" s="88">
        <f t="shared" si="5"/>
        <v>23429</v>
      </c>
    </row>
    <row r="117" spans="2:11" s="24" customFormat="1" ht="15.75">
      <c r="B117" s="150" t="s">
        <v>149</v>
      </c>
      <c r="C117" s="153" t="s">
        <v>28</v>
      </c>
      <c r="D117" s="152" t="s">
        <v>108</v>
      </c>
      <c r="E117" s="156" t="s">
        <v>525</v>
      </c>
      <c r="F117" s="46"/>
      <c r="G117" s="86">
        <f t="shared" si="5"/>
        <v>23429</v>
      </c>
      <c r="H117" s="333">
        <f t="shared" si="5"/>
        <v>23429</v>
      </c>
      <c r="I117" s="333">
        <f t="shared" si="5"/>
        <v>24030</v>
      </c>
      <c r="J117" s="86">
        <f t="shared" si="5"/>
        <v>0</v>
      </c>
      <c r="K117" s="86">
        <f t="shared" si="5"/>
        <v>23429</v>
      </c>
    </row>
    <row r="118" spans="2:11" s="24" customFormat="1" ht="15.75">
      <c r="B118" s="232" t="s">
        <v>150</v>
      </c>
      <c r="C118" s="154" t="s">
        <v>28</v>
      </c>
      <c r="D118" s="152" t="s">
        <v>108</v>
      </c>
      <c r="E118" s="133" t="s">
        <v>148</v>
      </c>
      <c r="F118" s="49"/>
      <c r="G118" s="35">
        <f>G119+G120+G121+G122</f>
        <v>23429</v>
      </c>
      <c r="H118" s="335">
        <f>H119+H120+H121+H122</f>
        <v>23429</v>
      </c>
      <c r="I118" s="335">
        <f>I119+I120+I121+I122</f>
        <v>24030</v>
      </c>
      <c r="J118" s="35">
        <f>J119+J120+J121+J122</f>
        <v>0</v>
      </c>
      <c r="K118" s="35">
        <f>K119+K120+K121+K122</f>
        <v>23429</v>
      </c>
    </row>
    <row r="119" spans="2:11" s="24" customFormat="1" ht="78.75">
      <c r="B119" s="174" t="s">
        <v>1002</v>
      </c>
      <c r="C119" s="154" t="s">
        <v>28</v>
      </c>
      <c r="D119" s="152" t="s">
        <v>108</v>
      </c>
      <c r="E119" s="133" t="s">
        <v>1003</v>
      </c>
      <c r="F119" s="49" t="s">
        <v>19</v>
      </c>
      <c r="G119" s="35">
        <v>3640</v>
      </c>
      <c r="H119" s="335">
        <v>3640</v>
      </c>
      <c r="I119" s="335">
        <v>3752</v>
      </c>
      <c r="J119" s="35"/>
      <c r="K119" s="35">
        <f>G119+J119</f>
        <v>3640</v>
      </c>
    </row>
    <row r="120" spans="2:11" s="24" customFormat="1" ht="78.75">
      <c r="B120" s="174" t="s">
        <v>143</v>
      </c>
      <c r="C120" s="154" t="s">
        <v>28</v>
      </c>
      <c r="D120" s="152" t="s">
        <v>108</v>
      </c>
      <c r="E120" s="133" t="s">
        <v>950</v>
      </c>
      <c r="F120" s="49" t="s">
        <v>19</v>
      </c>
      <c r="G120" s="35">
        <v>16983</v>
      </c>
      <c r="H120" s="335">
        <v>16983</v>
      </c>
      <c r="I120" s="335">
        <v>17472</v>
      </c>
      <c r="J120" s="35"/>
      <c r="K120" s="35">
        <f>G120+J120</f>
        <v>16983</v>
      </c>
    </row>
    <row r="121" spans="2:11" s="24" customFormat="1" ht="47.25">
      <c r="B121" s="161" t="s">
        <v>947</v>
      </c>
      <c r="C121" s="154" t="s">
        <v>28</v>
      </c>
      <c r="D121" s="152" t="s">
        <v>108</v>
      </c>
      <c r="E121" s="133" t="s">
        <v>950</v>
      </c>
      <c r="F121" s="49" t="s">
        <v>10</v>
      </c>
      <c r="G121" s="35">
        <v>2792</v>
      </c>
      <c r="H121" s="335">
        <v>2792</v>
      </c>
      <c r="I121" s="335">
        <v>2792</v>
      </c>
      <c r="J121" s="35"/>
      <c r="K121" s="35">
        <f>G121+J121</f>
        <v>2792</v>
      </c>
    </row>
    <row r="122" spans="2:11" s="24" customFormat="1" ht="32.25" thickBot="1">
      <c r="B122" s="161" t="s">
        <v>144</v>
      </c>
      <c r="C122" s="155" t="s">
        <v>28</v>
      </c>
      <c r="D122" s="152" t="s">
        <v>108</v>
      </c>
      <c r="E122" s="133" t="s">
        <v>950</v>
      </c>
      <c r="F122" s="47" t="s">
        <v>52</v>
      </c>
      <c r="G122" s="35">
        <v>14</v>
      </c>
      <c r="H122" s="335">
        <v>14</v>
      </c>
      <c r="I122" s="335">
        <v>14</v>
      </c>
      <c r="J122" s="35"/>
      <c r="K122" s="35">
        <f>G122+J122</f>
        <v>14</v>
      </c>
    </row>
    <row r="123" spans="2:11" ht="24.75" customHeight="1" thickBot="1">
      <c r="B123" s="229" t="s">
        <v>49</v>
      </c>
      <c r="C123" s="50" t="s">
        <v>28</v>
      </c>
      <c r="D123" s="51" t="s">
        <v>102</v>
      </c>
      <c r="E123" s="51"/>
      <c r="F123" s="51"/>
      <c r="G123" s="88">
        <f aca="true" t="shared" si="6" ref="G123:K124">G124</f>
        <v>106510</v>
      </c>
      <c r="H123" s="336">
        <f t="shared" si="6"/>
        <v>24806</v>
      </c>
      <c r="I123" s="336">
        <f t="shared" si="6"/>
        <v>25563</v>
      </c>
      <c r="J123" s="88">
        <f t="shared" si="6"/>
        <v>10000</v>
      </c>
      <c r="K123" s="88">
        <f t="shared" si="6"/>
        <v>116510</v>
      </c>
    </row>
    <row r="124" spans="2:11" s="24" customFormat="1" ht="15.75">
      <c r="B124" s="150" t="s">
        <v>149</v>
      </c>
      <c r="C124" s="153" t="s">
        <v>28</v>
      </c>
      <c r="D124" s="152" t="s">
        <v>102</v>
      </c>
      <c r="E124" s="133" t="s">
        <v>525</v>
      </c>
      <c r="F124" s="49"/>
      <c r="G124" s="87">
        <f t="shared" si="6"/>
        <v>106510</v>
      </c>
      <c r="H124" s="334">
        <f t="shared" si="6"/>
        <v>24806</v>
      </c>
      <c r="I124" s="334">
        <f t="shared" si="6"/>
        <v>25563</v>
      </c>
      <c r="J124" s="87">
        <f t="shared" si="6"/>
        <v>10000</v>
      </c>
      <c r="K124" s="87">
        <f t="shared" si="6"/>
        <v>116510</v>
      </c>
    </row>
    <row r="125" spans="2:11" s="24" customFormat="1" ht="15.75">
      <c r="B125" s="232" t="s">
        <v>150</v>
      </c>
      <c r="C125" s="154" t="s">
        <v>28</v>
      </c>
      <c r="D125" s="152" t="s">
        <v>102</v>
      </c>
      <c r="E125" s="133" t="s">
        <v>1005</v>
      </c>
      <c r="F125" s="49"/>
      <c r="G125" s="35">
        <f>G126+G128+G129+G127+G130</f>
        <v>106510</v>
      </c>
      <c r="H125" s="335">
        <f>H126+H128+H129+H127+H130</f>
        <v>24806</v>
      </c>
      <c r="I125" s="335">
        <f>I126+I128+I129+I127+I130</f>
        <v>25563</v>
      </c>
      <c r="J125" s="35">
        <f>J126+J128+J129+J127+J130</f>
        <v>10000</v>
      </c>
      <c r="K125" s="35">
        <f>K126+K128+K129+K127+K130</f>
        <v>116510</v>
      </c>
    </row>
    <row r="126" spans="2:11" s="24" customFormat="1" ht="78.75">
      <c r="B126" s="174" t="s">
        <v>1004</v>
      </c>
      <c r="C126" s="154" t="s">
        <v>28</v>
      </c>
      <c r="D126" s="152" t="s">
        <v>102</v>
      </c>
      <c r="E126" s="133" t="s">
        <v>1006</v>
      </c>
      <c r="F126" s="49" t="s">
        <v>19</v>
      </c>
      <c r="G126" s="35">
        <v>3662</v>
      </c>
      <c r="H126" s="335">
        <v>3662</v>
      </c>
      <c r="I126" s="335">
        <v>3811</v>
      </c>
      <c r="J126" s="35"/>
      <c r="K126" s="35">
        <f>G126+J126</f>
        <v>3662</v>
      </c>
    </row>
    <row r="127" spans="2:11" s="24" customFormat="1" ht="47.25">
      <c r="B127" s="150" t="s">
        <v>2040</v>
      </c>
      <c r="C127" s="154" t="s">
        <v>28</v>
      </c>
      <c r="D127" s="152" t="s">
        <v>102</v>
      </c>
      <c r="E127" s="133" t="s">
        <v>1484</v>
      </c>
      <c r="F127" s="49" t="s">
        <v>10</v>
      </c>
      <c r="G127" s="35">
        <v>81704</v>
      </c>
      <c r="H127" s="335">
        <v>0</v>
      </c>
      <c r="I127" s="335">
        <v>0</v>
      </c>
      <c r="J127" s="35">
        <v>10000</v>
      </c>
      <c r="K127" s="35">
        <f>G127+J127</f>
        <v>91704</v>
      </c>
    </row>
    <row r="128" spans="2:11" s="24" customFormat="1" ht="83.25" customHeight="1">
      <c r="B128" s="174" t="s">
        <v>143</v>
      </c>
      <c r="C128" s="154" t="s">
        <v>28</v>
      </c>
      <c r="D128" s="152" t="s">
        <v>102</v>
      </c>
      <c r="E128" s="133" t="s">
        <v>950</v>
      </c>
      <c r="F128" s="49" t="s">
        <v>19</v>
      </c>
      <c r="G128" s="35">
        <v>19857</v>
      </c>
      <c r="H128" s="335">
        <v>19857</v>
      </c>
      <c r="I128" s="335">
        <v>20465</v>
      </c>
      <c r="J128" s="35"/>
      <c r="K128" s="35">
        <f>G128+J128</f>
        <v>19857</v>
      </c>
    </row>
    <row r="129" spans="2:11" s="24" customFormat="1" ht="47.25">
      <c r="B129" s="174" t="s">
        <v>947</v>
      </c>
      <c r="C129" s="154" t="s">
        <v>28</v>
      </c>
      <c r="D129" s="152" t="s">
        <v>102</v>
      </c>
      <c r="E129" s="133" t="s">
        <v>950</v>
      </c>
      <c r="F129" s="49" t="s">
        <v>10</v>
      </c>
      <c r="G129" s="35">
        <v>1264</v>
      </c>
      <c r="H129" s="335">
        <v>1264</v>
      </c>
      <c r="I129" s="335">
        <v>1264</v>
      </c>
      <c r="J129" s="35"/>
      <c r="K129" s="35">
        <f>G129+J129</f>
        <v>1264</v>
      </c>
    </row>
    <row r="130" spans="2:11" s="24" customFormat="1" ht="32.25" thickBot="1">
      <c r="B130" s="174" t="s">
        <v>144</v>
      </c>
      <c r="C130" s="155" t="s">
        <v>28</v>
      </c>
      <c r="D130" s="152" t="s">
        <v>102</v>
      </c>
      <c r="E130" s="133" t="s">
        <v>950</v>
      </c>
      <c r="F130" s="49" t="s">
        <v>52</v>
      </c>
      <c r="G130" s="35">
        <v>23</v>
      </c>
      <c r="H130" s="335">
        <v>23</v>
      </c>
      <c r="I130" s="335">
        <v>23</v>
      </c>
      <c r="J130" s="35"/>
      <c r="K130" s="35">
        <f>G130+J130</f>
        <v>23</v>
      </c>
    </row>
    <row r="131" spans="2:11" ht="22.5" customHeight="1" thickBot="1">
      <c r="B131" s="172" t="s">
        <v>50</v>
      </c>
      <c r="C131" s="8" t="s">
        <v>25</v>
      </c>
      <c r="D131" s="9">
        <v>10</v>
      </c>
      <c r="E131" s="9"/>
      <c r="F131" s="11"/>
      <c r="G131" s="33">
        <f>G134</f>
        <v>2000</v>
      </c>
      <c r="H131" s="332">
        <f>H134</f>
        <v>2000</v>
      </c>
      <c r="I131" s="332">
        <f>I134</f>
        <v>2000</v>
      </c>
      <c r="J131" s="33">
        <f>J134</f>
        <v>0</v>
      </c>
      <c r="K131" s="33">
        <f>K134</f>
        <v>2000</v>
      </c>
    </row>
    <row r="132" spans="2:11" ht="48.75" customHeight="1">
      <c r="B132" s="243" t="s">
        <v>954</v>
      </c>
      <c r="C132" s="206" t="s">
        <v>28</v>
      </c>
      <c r="D132" s="199" t="s">
        <v>101</v>
      </c>
      <c r="E132" s="200" t="s">
        <v>103</v>
      </c>
      <c r="F132" s="128"/>
      <c r="G132" s="291">
        <f aca="true" t="shared" si="7" ref="G132:K134">G133</f>
        <v>2000</v>
      </c>
      <c r="H132" s="338">
        <f t="shared" si="7"/>
        <v>2000</v>
      </c>
      <c r="I132" s="338">
        <f t="shared" si="7"/>
        <v>2000</v>
      </c>
      <c r="J132" s="291">
        <f t="shared" si="7"/>
        <v>0</v>
      </c>
      <c r="K132" s="291">
        <f t="shared" si="7"/>
        <v>2000</v>
      </c>
    </row>
    <row r="133" spans="2:11" ht="31.5">
      <c r="B133" s="121" t="s">
        <v>337</v>
      </c>
      <c r="C133" s="72" t="s">
        <v>28</v>
      </c>
      <c r="D133" s="13" t="s">
        <v>101</v>
      </c>
      <c r="E133" s="110" t="s">
        <v>338</v>
      </c>
      <c r="F133" s="22"/>
      <c r="G133" s="98">
        <f t="shared" si="7"/>
        <v>2000</v>
      </c>
      <c r="H133" s="339">
        <f t="shared" si="7"/>
        <v>2000</v>
      </c>
      <c r="I133" s="339">
        <f t="shared" si="7"/>
        <v>2000</v>
      </c>
      <c r="J133" s="98">
        <f t="shared" si="7"/>
        <v>0</v>
      </c>
      <c r="K133" s="98">
        <f t="shared" si="7"/>
        <v>2000</v>
      </c>
    </row>
    <row r="134" spans="2:11" ht="27.75" customHeight="1">
      <c r="B134" s="121" t="s">
        <v>1650</v>
      </c>
      <c r="C134" s="72" t="s">
        <v>28</v>
      </c>
      <c r="D134" s="13" t="s">
        <v>101</v>
      </c>
      <c r="E134" s="110" t="s">
        <v>339</v>
      </c>
      <c r="F134" s="22"/>
      <c r="G134" s="98">
        <f t="shared" si="7"/>
        <v>2000</v>
      </c>
      <c r="H134" s="339">
        <f t="shared" si="7"/>
        <v>2000</v>
      </c>
      <c r="I134" s="339">
        <f t="shared" si="7"/>
        <v>2000</v>
      </c>
      <c r="J134" s="98">
        <f t="shared" si="7"/>
        <v>0</v>
      </c>
      <c r="K134" s="98">
        <f t="shared" si="7"/>
        <v>2000</v>
      </c>
    </row>
    <row r="135" spans="2:11" ht="32.25" thickBot="1">
      <c r="B135" s="244" t="s">
        <v>340</v>
      </c>
      <c r="C135" s="204" t="s">
        <v>28</v>
      </c>
      <c r="D135" s="76" t="s">
        <v>101</v>
      </c>
      <c r="E135" s="120" t="s">
        <v>341</v>
      </c>
      <c r="F135" s="116">
        <v>800</v>
      </c>
      <c r="G135" s="35">
        <v>2000</v>
      </c>
      <c r="H135" s="335">
        <v>2000</v>
      </c>
      <c r="I135" s="335">
        <v>2000</v>
      </c>
      <c r="J135" s="35"/>
      <c r="K135" s="35">
        <f>G135+J135</f>
        <v>2000</v>
      </c>
    </row>
    <row r="136" spans="2:11" ht="18" customHeight="1" thickBot="1">
      <c r="B136" s="172" t="s">
        <v>51</v>
      </c>
      <c r="C136" s="8" t="s">
        <v>25</v>
      </c>
      <c r="D136" s="9">
        <v>11</v>
      </c>
      <c r="E136" s="9"/>
      <c r="F136" s="11"/>
      <c r="G136" s="33">
        <f aca="true" t="shared" si="8" ref="G136:K138">G137</f>
        <v>1116319</v>
      </c>
      <c r="H136" s="332">
        <f t="shared" si="8"/>
        <v>1393986</v>
      </c>
      <c r="I136" s="332">
        <f t="shared" si="8"/>
        <v>1546486</v>
      </c>
      <c r="J136" s="33">
        <f t="shared" si="8"/>
        <v>92807</v>
      </c>
      <c r="K136" s="33">
        <f t="shared" si="8"/>
        <v>1209126</v>
      </c>
    </row>
    <row r="137" spans="2:11" ht="19.5" customHeight="1">
      <c r="B137" s="146" t="s">
        <v>149</v>
      </c>
      <c r="C137" s="40" t="s">
        <v>25</v>
      </c>
      <c r="D137" s="2">
        <v>11</v>
      </c>
      <c r="E137" s="114">
        <v>99</v>
      </c>
      <c r="F137" s="3"/>
      <c r="G137" s="35">
        <f t="shared" si="8"/>
        <v>1116319</v>
      </c>
      <c r="H137" s="335">
        <f t="shared" si="8"/>
        <v>1393986</v>
      </c>
      <c r="I137" s="335">
        <f t="shared" si="8"/>
        <v>1546486</v>
      </c>
      <c r="J137" s="35">
        <f t="shared" si="8"/>
        <v>92807</v>
      </c>
      <c r="K137" s="35">
        <f t="shared" si="8"/>
        <v>1209126</v>
      </c>
    </row>
    <row r="138" spans="2:11" ht="19.5" customHeight="1">
      <c r="B138" s="146" t="s">
        <v>150</v>
      </c>
      <c r="C138" s="40" t="s">
        <v>25</v>
      </c>
      <c r="D138" s="2">
        <v>11</v>
      </c>
      <c r="E138" s="114" t="s">
        <v>148</v>
      </c>
      <c r="F138" s="3"/>
      <c r="G138" s="35">
        <f t="shared" si="8"/>
        <v>1116319</v>
      </c>
      <c r="H138" s="335">
        <f t="shared" si="8"/>
        <v>1393986</v>
      </c>
      <c r="I138" s="335">
        <f t="shared" si="8"/>
        <v>1546486</v>
      </c>
      <c r="J138" s="35">
        <f t="shared" si="8"/>
        <v>92807</v>
      </c>
      <c r="K138" s="35">
        <f t="shared" si="8"/>
        <v>1209126</v>
      </c>
    </row>
    <row r="139" spans="2:11" ht="32.25" thickBot="1">
      <c r="B139" s="232" t="s">
        <v>1114</v>
      </c>
      <c r="C139" s="40" t="s">
        <v>25</v>
      </c>
      <c r="D139" s="2">
        <v>11</v>
      </c>
      <c r="E139" s="114" t="s">
        <v>1115</v>
      </c>
      <c r="F139" s="3">
        <v>800</v>
      </c>
      <c r="G139" s="35">
        <v>1116319</v>
      </c>
      <c r="H139" s="335">
        <v>1393986</v>
      </c>
      <c r="I139" s="335">
        <v>1546486</v>
      </c>
      <c r="J139" s="35">
        <f>121605-100+106356-135054</f>
        <v>92807</v>
      </c>
      <c r="K139" s="35">
        <f>G139+J139</f>
        <v>1209126</v>
      </c>
    </row>
    <row r="140" spans="2:11" ht="22.5" customHeight="1" thickBot="1">
      <c r="B140" s="229" t="s">
        <v>98</v>
      </c>
      <c r="C140" s="50" t="s">
        <v>28</v>
      </c>
      <c r="D140" s="51" t="s">
        <v>113</v>
      </c>
      <c r="E140" s="51"/>
      <c r="F140" s="51"/>
      <c r="G140" s="88">
        <f>G141+G158+G153</f>
        <v>137393</v>
      </c>
      <c r="H140" s="336">
        <f>H141+H158+H153</f>
        <v>131382</v>
      </c>
      <c r="I140" s="336">
        <f>I141+I158+I153</f>
        <v>132259</v>
      </c>
      <c r="J140" s="88">
        <f>J141+J158+J153</f>
        <v>0</v>
      </c>
      <c r="K140" s="88">
        <f>K141+K158+K153</f>
        <v>137393</v>
      </c>
    </row>
    <row r="141" spans="2:11" s="24" customFormat="1" ht="31.5">
      <c r="B141" s="161" t="s">
        <v>953</v>
      </c>
      <c r="C141" s="48" t="s">
        <v>28</v>
      </c>
      <c r="D141" s="49" t="s">
        <v>113</v>
      </c>
      <c r="E141" s="133" t="s">
        <v>109</v>
      </c>
      <c r="F141" s="49"/>
      <c r="G141" s="87">
        <f>G142</f>
        <v>87702</v>
      </c>
      <c r="H141" s="334">
        <f>H142</f>
        <v>81688</v>
      </c>
      <c r="I141" s="334">
        <f>I142</f>
        <v>81675</v>
      </c>
      <c r="J141" s="87">
        <f>J142</f>
        <v>0</v>
      </c>
      <c r="K141" s="87">
        <f>K142</f>
        <v>87702</v>
      </c>
    </row>
    <row r="142" spans="2:11" s="24" customFormat="1" ht="47.25">
      <c r="B142" s="161" t="s">
        <v>1007</v>
      </c>
      <c r="C142" s="48" t="s">
        <v>28</v>
      </c>
      <c r="D142" s="49" t="s">
        <v>113</v>
      </c>
      <c r="E142" s="133" t="s">
        <v>1009</v>
      </c>
      <c r="F142" s="49"/>
      <c r="G142" s="35">
        <f>G143+G149+G151</f>
        <v>87702</v>
      </c>
      <c r="H142" s="335">
        <f>H143+H149+H151</f>
        <v>81688</v>
      </c>
      <c r="I142" s="335">
        <f>I143+I149+I151</f>
        <v>81675</v>
      </c>
      <c r="J142" s="35">
        <f>J143+J149+J151</f>
        <v>0</v>
      </c>
      <c r="K142" s="35">
        <f>K143+K149+K151</f>
        <v>87702</v>
      </c>
    </row>
    <row r="143" spans="2:11" s="24" customFormat="1" ht="78.75">
      <c r="B143" s="174" t="s">
        <v>1651</v>
      </c>
      <c r="C143" s="48" t="s">
        <v>28</v>
      </c>
      <c r="D143" s="49" t="s">
        <v>113</v>
      </c>
      <c r="E143" s="133" t="s">
        <v>1010</v>
      </c>
      <c r="F143" s="49"/>
      <c r="G143" s="87">
        <f>G144+G145+G146+G147</f>
        <v>87596</v>
      </c>
      <c r="H143" s="334">
        <f>H144+H145+H146+H147</f>
        <v>81582</v>
      </c>
      <c r="I143" s="334">
        <f>I144+I145+I146+I147</f>
        <v>81569</v>
      </c>
      <c r="J143" s="87">
        <f>J144+J145+J146+J147</f>
        <v>0</v>
      </c>
      <c r="K143" s="87">
        <f>K144+K145+K146+K147</f>
        <v>87596</v>
      </c>
    </row>
    <row r="144" spans="2:11" s="24" customFormat="1" ht="126">
      <c r="B144" s="174" t="s">
        <v>1652</v>
      </c>
      <c r="C144" s="48" t="s">
        <v>28</v>
      </c>
      <c r="D144" s="49" t="s">
        <v>113</v>
      </c>
      <c r="E144" s="133" t="s">
        <v>1011</v>
      </c>
      <c r="F144" s="49" t="s">
        <v>19</v>
      </c>
      <c r="G144" s="35">
        <v>11768</v>
      </c>
      <c r="H144" s="335">
        <v>11768</v>
      </c>
      <c r="I144" s="335">
        <v>12127</v>
      </c>
      <c r="J144" s="35"/>
      <c r="K144" s="35">
        <f>G144+J144</f>
        <v>11768</v>
      </c>
    </row>
    <row r="145" spans="2:11" s="24" customFormat="1" ht="94.5">
      <c r="B145" s="174" t="s">
        <v>1653</v>
      </c>
      <c r="C145" s="48" t="s">
        <v>28</v>
      </c>
      <c r="D145" s="49" t="s">
        <v>113</v>
      </c>
      <c r="E145" s="133" t="s">
        <v>1011</v>
      </c>
      <c r="F145" s="49" t="s">
        <v>10</v>
      </c>
      <c r="G145" s="35">
        <v>28171</v>
      </c>
      <c r="H145" s="335">
        <v>22312</v>
      </c>
      <c r="I145" s="335">
        <v>22940</v>
      </c>
      <c r="J145" s="35"/>
      <c r="K145" s="35">
        <f>G145+J145</f>
        <v>28171</v>
      </c>
    </row>
    <row r="146" spans="2:11" s="24" customFormat="1" ht="78.75">
      <c r="B146" s="174" t="s">
        <v>1654</v>
      </c>
      <c r="C146" s="48" t="s">
        <v>28</v>
      </c>
      <c r="D146" s="49" t="s">
        <v>113</v>
      </c>
      <c r="E146" s="133" t="s">
        <v>1011</v>
      </c>
      <c r="F146" s="49" t="s">
        <v>64</v>
      </c>
      <c r="G146" s="35">
        <v>47636</v>
      </c>
      <c r="H146" s="335">
        <v>47481</v>
      </c>
      <c r="I146" s="335">
        <v>46481</v>
      </c>
      <c r="J146" s="35"/>
      <c r="K146" s="35">
        <f>G146+J146</f>
        <v>47636</v>
      </c>
    </row>
    <row r="147" spans="2:11" s="24" customFormat="1" ht="78.75">
      <c r="B147" s="174" t="s">
        <v>1655</v>
      </c>
      <c r="C147" s="48" t="s">
        <v>28</v>
      </c>
      <c r="D147" s="49" t="s">
        <v>113</v>
      </c>
      <c r="E147" s="133" t="s">
        <v>1011</v>
      </c>
      <c r="F147" s="49" t="s">
        <v>52</v>
      </c>
      <c r="G147" s="35">
        <v>21</v>
      </c>
      <c r="H147" s="335">
        <v>21</v>
      </c>
      <c r="I147" s="335">
        <v>21</v>
      </c>
      <c r="J147" s="35"/>
      <c r="K147" s="35">
        <f>G147+J147</f>
        <v>21</v>
      </c>
    </row>
    <row r="148" spans="2:11" s="24" customFormat="1" ht="31.5" hidden="1">
      <c r="B148" s="174" t="s">
        <v>1008</v>
      </c>
      <c r="C148" s="48" t="s">
        <v>28</v>
      </c>
      <c r="D148" s="49" t="s">
        <v>113</v>
      </c>
      <c r="E148" s="133"/>
      <c r="F148" s="49"/>
      <c r="G148" s="35"/>
      <c r="H148" s="335"/>
      <c r="I148" s="335"/>
      <c r="J148" s="35"/>
      <c r="K148" s="35"/>
    </row>
    <row r="149" spans="2:11" s="24" customFormat="1" ht="31.5">
      <c r="B149" s="174" t="s">
        <v>1643</v>
      </c>
      <c r="C149" s="48" t="s">
        <v>28</v>
      </c>
      <c r="D149" s="49" t="s">
        <v>113</v>
      </c>
      <c r="E149" s="133" t="s">
        <v>1012</v>
      </c>
      <c r="F149" s="49"/>
      <c r="G149" s="35">
        <f>G150</f>
        <v>51</v>
      </c>
      <c r="H149" s="335">
        <f>H150</f>
        <v>51</v>
      </c>
      <c r="I149" s="335">
        <f>I150</f>
        <v>51</v>
      </c>
      <c r="J149" s="35">
        <f>J150</f>
        <v>0</v>
      </c>
      <c r="K149" s="35">
        <f>K150</f>
        <v>51</v>
      </c>
    </row>
    <row r="150" spans="2:11" s="24" customFormat="1" ht="78.75">
      <c r="B150" s="161" t="s">
        <v>143</v>
      </c>
      <c r="C150" s="48" t="s">
        <v>28</v>
      </c>
      <c r="D150" s="49" t="s">
        <v>113</v>
      </c>
      <c r="E150" s="133" t="s">
        <v>1013</v>
      </c>
      <c r="F150" s="49" t="s">
        <v>19</v>
      </c>
      <c r="G150" s="35">
        <v>51</v>
      </c>
      <c r="H150" s="335">
        <v>51</v>
      </c>
      <c r="I150" s="335">
        <v>51</v>
      </c>
      <c r="J150" s="35"/>
      <c r="K150" s="35">
        <f>G150+J150</f>
        <v>51</v>
      </c>
    </row>
    <row r="151" spans="2:11" s="24" customFormat="1" ht="15.75">
      <c r="B151" s="174" t="s">
        <v>1656</v>
      </c>
      <c r="C151" s="48" t="s">
        <v>28</v>
      </c>
      <c r="D151" s="49" t="s">
        <v>113</v>
      </c>
      <c r="E151" s="133" t="s">
        <v>1014</v>
      </c>
      <c r="F151" s="49"/>
      <c r="G151" s="35">
        <f>G152</f>
        <v>55</v>
      </c>
      <c r="H151" s="335">
        <f>H152</f>
        <v>55</v>
      </c>
      <c r="I151" s="335">
        <f>I152</f>
        <v>55</v>
      </c>
      <c r="J151" s="35">
        <f>J152</f>
        <v>0</v>
      </c>
      <c r="K151" s="35">
        <f>K152</f>
        <v>55</v>
      </c>
    </row>
    <row r="152" spans="2:11" s="24" customFormat="1" ht="31.5">
      <c r="B152" s="174" t="s">
        <v>597</v>
      </c>
      <c r="C152" s="48" t="s">
        <v>28</v>
      </c>
      <c r="D152" s="49" t="s">
        <v>113</v>
      </c>
      <c r="E152" s="133" t="s">
        <v>1015</v>
      </c>
      <c r="F152" s="49" t="s">
        <v>10</v>
      </c>
      <c r="G152" s="35">
        <v>55</v>
      </c>
      <c r="H152" s="335">
        <v>55</v>
      </c>
      <c r="I152" s="335">
        <v>55</v>
      </c>
      <c r="J152" s="35"/>
      <c r="K152" s="35">
        <f>G152+J152</f>
        <v>55</v>
      </c>
    </row>
    <row r="153" spans="2:11" s="24" customFormat="1" ht="31.5">
      <c r="B153" s="174" t="s">
        <v>962</v>
      </c>
      <c r="C153" s="48" t="s">
        <v>28</v>
      </c>
      <c r="D153" s="49" t="s">
        <v>113</v>
      </c>
      <c r="E153" s="133" t="s">
        <v>327</v>
      </c>
      <c r="F153" s="49"/>
      <c r="G153" s="35">
        <f aca="true" t="shared" si="9" ref="G153:K154">G154</f>
        <v>1631</v>
      </c>
      <c r="H153" s="335">
        <f t="shared" si="9"/>
        <v>1634</v>
      </c>
      <c r="I153" s="335">
        <f t="shared" si="9"/>
        <v>1685</v>
      </c>
      <c r="J153" s="35">
        <f t="shared" si="9"/>
        <v>0</v>
      </c>
      <c r="K153" s="35">
        <f t="shared" si="9"/>
        <v>1631</v>
      </c>
    </row>
    <row r="154" spans="2:11" s="24" customFormat="1" ht="15.75">
      <c r="B154" s="174" t="s">
        <v>439</v>
      </c>
      <c r="C154" s="48" t="s">
        <v>28</v>
      </c>
      <c r="D154" s="49" t="s">
        <v>113</v>
      </c>
      <c r="E154" s="133" t="s">
        <v>992</v>
      </c>
      <c r="F154" s="49"/>
      <c r="G154" s="35">
        <f t="shared" si="9"/>
        <v>1631</v>
      </c>
      <c r="H154" s="335">
        <f t="shared" si="9"/>
        <v>1634</v>
      </c>
      <c r="I154" s="335">
        <f t="shared" si="9"/>
        <v>1685</v>
      </c>
      <c r="J154" s="35">
        <f t="shared" si="9"/>
        <v>0</v>
      </c>
      <c r="K154" s="35">
        <f t="shared" si="9"/>
        <v>1631</v>
      </c>
    </row>
    <row r="155" spans="2:11" s="24" customFormat="1" ht="31.5">
      <c r="B155" s="174" t="s">
        <v>1657</v>
      </c>
      <c r="C155" s="48" t="s">
        <v>28</v>
      </c>
      <c r="D155" s="49" t="s">
        <v>113</v>
      </c>
      <c r="E155" s="133" t="s">
        <v>1485</v>
      </c>
      <c r="F155" s="49"/>
      <c r="G155" s="35">
        <f>G156+G157</f>
        <v>1631</v>
      </c>
      <c r="H155" s="335">
        <f>H156+H157</f>
        <v>1634</v>
      </c>
      <c r="I155" s="335">
        <f>I156+I157</f>
        <v>1685</v>
      </c>
      <c r="J155" s="35">
        <f>J156+J157</f>
        <v>0</v>
      </c>
      <c r="K155" s="35">
        <f>K156+K157</f>
        <v>1631</v>
      </c>
    </row>
    <row r="156" spans="2:11" s="24" customFormat="1" ht="31.5">
      <c r="B156" s="174" t="s">
        <v>597</v>
      </c>
      <c r="C156" s="48" t="s">
        <v>28</v>
      </c>
      <c r="D156" s="49" t="s">
        <v>113</v>
      </c>
      <c r="E156" s="133" t="s">
        <v>1486</v>
      </c>
      <c r="F156" s="49" t="s">
        <v>10</v>
      </c>
      <c r="G156" s="35">
        <v>68</v>
      </c>
      <c r="H156" s="335">
        <v>71</v>
      </c>
      <c r="I156" s="335">
        <v>74</v>
      </c>
      <c r="J156" s="35"/>
      <c r="K156" s="35">
        <f>G156+J156</f>
        <v>68</v>
      </c>
    </row>
    <row r="157" spans="2:11" s="24" customFormat="1" ht="15.75">
      <c r="B157" s="174" t="s">
        <v>1487</v>
      </c>
      <c r="C157" s="48" t="s">
        <v>28</v>
      </c>
      <c r="D157" s="49" t="s">
        <v>113</v>
      </c>
      <c r="E157" s="133" t="s">
        <v>1486</v>
      </c>
      <c r="F157" s="49" t="s">
        <v>73</v>
      </c>
      <c r="G157" s="35">
        <v>1563</v>
      </c>
      <c r="H157" s="335">
        <v>1563</v>
      </c>
      <c r="I157" s="335">
        <v>1611</v>
      </c>
      <c r="J157" s="35"/>
      <c r="K157" s="35">
        <f>G157+J157</f>
        <v>1563</v>
      </c>
    </row>
    <row r="158" spans="2:11" s="24" customFormat="1" ht="15.75">
      <c r="B158" s="121" t="s">
        <v>149</v>
      </c>
      <c r="C158" s="48" t="s">
        <v>28</v>
      </c>
      <c r="D158" s="49" t="s">
        <v>113</v>
      </c>
      <c r="E158" s="133" t="s">
        <v>514</v>
      </c>
      <c r="F158" s="49"/>
      <c r="G158" s="87">
        <f>G159</f>
        <v>48060</v>
      </c>
      <c r="H158" s="334">
        <f>H159</f>
        <v>48060</v>
      </c>
      <c r="I158" s="334">
        <f>I159</f>
        <v>48899</v>
      </c>
      <c r="J158" s="87">
        <f>J159</f>
        <v>0</v>
      </c>
      <c r="K158" s="87">
        <f>K159</f>
        <v>48060</v>
      </c>
    </row>
    <row r="159" spans="2:11" s="24" customFormat="1" ht="15.75">
      <c r="B159" s="121" t="s">
        <v>383</v>
      </c>
      <c r="C159" s="48" t="s">
        <v>28</v>
      </c>
      <c r="D159" s="49" t="s">
        <v>113</v>
      </c>
      <c r="E159" s="133" t="s">
        <v>382</v>
      </c>
      <c r="F159" s="49"/>
      <c r="G159" s="87">
        <f>G171+G160+G161+G162+G168+G169+G170+G164+G165+G166+G167+G163</f>
        <v>48060</v>
      </c>
      <c r="H159" s="334">
        <f>H171+H160+H161+H162+H168+H169+H170+H164+H165+H166+H167+H163</f>
        <v>48060</v>
      </c>
      <c r="I159" s="334">
        <f>I171+I160+I161+I162+I168+I169+I170+I164+I165+I166+I167+I163</f>
        <v>48899</v>
      </c>
      <c r="J159" s="87">
        <f>J171+J160+J161+J162+J168+J169+J170+J164+J165+J166+J167+J163</f>
        <v>0</v>
      </c>
      <c r="K159" s="87">
        <f>K171+K160+K161+K162+K168+K169+K170+K164+K165+K166+K167+K163</f>
        <v>48060</v>
      </c>
    </row>
    <row r="160" spans="2:11" s="24" customFormat="1" ht="78.75">
      <c r="B160" s="174" t="s">
        <v>146</v>
      </c>
      <c r="C160" s="48" t="s">
        <v>28</v>
      </c>
      <c r="D160" s="49" t="s">
        <v>113</v>
      </c>
      <c r="E160" s="133" t="s">
        <v>999</v>
      </c>
      <c r="F160" s="49" t="s">
        <v>19</v>
      </c>
      <c r="G160" s="35">
        <v>22450</v>
      </c>
      <c r="H160" s="335">
        <v>22450</v>
      </c>
      <c r="I160" s="335">
        <v>23139</v>
      </c>
      <c r="J160" s="35"/>
      <c r="K160" s="35">
        <f aca="true" t="shared" si="10" ref="K160:K171">G160+J160</f>
        <v>22450</v>
      </c>
    </row>
    <row r="161" spans="2:11" s="24" customFormat="1" ht="47.25">
      <c r="B161" s="174" t="s">
        <v>763</v>
      </c>
      <c r="C161" s="48" t="s">
        <v>28</v>
      </c>
      <c r="D161" s="49" t="s">
        <v>113</v>
      </c>
      <c r="E161" s="133" t="s">
        <v>999</v>
      </c>
      <c r="F161" s="49" t="s">
        <v>10</v>
      </c>
      <c r="G161" s="35">
        <v>7217</v>
      </c>
      <c r="H161" s="335">
        <v>7217</v>
      </c>
      <c r="I161" s="335">
        <v>7217</v>
      </c>
      <c r="J161" s="35"/>
      <c r="K161" s="35">
        <f t="shared" si="10"/>
        <v>7217</v>
      </c>
    </row>
    <row r="162" spans="2:11" s="24" customFormat="1" ht="31.5">
      <c r="B162" s="174" t="s">
        <v>147</v>
      </c>
      <c r="C162" s="48" t="s">
        <v>28</v>
      </c>
      <c r="D162" s="49" t="s">
        <v>113</v>
      </c>
      <c r="E162" s="133" t="s">
        <v>999</v>
      </c>
      <c r="F162" s="49" t="s">
        <v>52</v>
      </c>
      <c r="G162" s="35">
        <v>25</v>
      </c>
      <c r="H162" s="335">
        <v>25</v>
      </c>
      <c r="I162" s="335">
        <v>25</v>
      </c>
      <c r="J162" s="35"/>
      <c r="K162" s="35">
        <f t="shared" si="10"/>
        <v>25</v>
      </c>
    </row>
    <row r="163" spans="2:11" s="24" customFormat="1" ht="47.25" hidden="1">
      <c r="B163" s="125" t="s">
        <v>1274</v>
      </c>
      <c r="C163" s="48" t="s">
        <v>28</v>
      </c>
      <c r="D163" s="49" t="s">
        <v>113</v>
      </c>
      <c r="E163" s="133" t="s">
        <v>1115</v>
      </c>
      <c r="F163" s="49" t="s">
        <v>18</v>
      </c>
      <c r="G163" s="35"/>
      <c r="H163" s="335"/>
      <c r="I163" s="335"/>
      <c r="J163" s="35"/>
      <c r="K163" s="35">
        <f t="shared" si="10"/>
        <v>0</v>
      </c>
    </row>
    <row r="164" spans="2:11" s="24" customFormat="1" ht="78.75" hidden="1">
      <c r="B164" s="174" t="s">
        <v>1300</v>
      </c>
      <c r="C164" s="48" t="s">
        <v>28</v>
      </c>
      <c r="D164" s="49" t="s">
        <v>113</v>
      </c>
      <c r="E164" s="133" t="s">
        <v>1304</v>
      </c>
      <c r="F164" s="49" t="s">
        <v>19</v>
      </c>
      <c r="G164" s="35"/>
      <c r="H164" s="335"/>
      <c r="I164" s="335"/>
      <c r="J164" s="35"/>
      <c r="K164" s="35">
        <f t="shared" si="10"/>
        <v>0</v>
      </c>
    </row>
    <row r="165" spans="2:11" s="24" customFormat="1" ht="47.25" hidden="1">
      <c r="B165" s="174" t="s">
        <v>1301</v>
      </c>
      <c r="C165" s="48" t="s">
        <v>28</v>
      </c>
      <c r="D165" s="49" t="s">
        <v>113</v>
      </c>
      <c r="E165" s="133" t="s">
        <v>1304</v>
      </c>
      <c r="F165" s="49" t="s">
        <v>10</v>
      </c>
      <c r="G165" s="35"/>
      <c r="H165" s="335"/>
      <c r="I165" s="335"/>
      <c r="J165" s="35"/>
      <c r="K165" s="35">
        <f t="shared" si="10"/>
        <v>0</v>
      </c>
    </row>
    <row r="166" spans="2:11" s="24" customFormat="1" ht="78.75" hidden="1">
      <c r="B166" s="174" t="s">
        <v>1302</v>
      </c>
      <c r="C166" s="48" t="s">
        <v>28</v>
      </c>
      <c r="D166" s="49" t="s">
        <v>113</v>
      </c>
      <c r="E166" s="133" t="s">
        <v>1305</v>
      </c>
      <c r="F166" s="49" t="s">
        <v>19</v>
      </c>
      <c r="G166" s="35"/>
      <c r="H166" s="335"/>
      <c r="I166" s="335"/>
      <c r="J166" s="35"/>
      <c r="K166" s="35">
        <f t="shared" si="10"/>
        <v>0</v>
      </c>
    </row>
    <row r="167" spans="2:11" s="24" customFormat="1" ht="47.25" hidden="1">
      <c r="B167" s="174" t="s">
        <v>1303</v>
      </c>
      <c r="C167" s="48" t="s">
        <v>28</v>
      </c>
      <c r="D167" s="49" t="s">
        <v>113</v>
      </c>
      <c r="E167" s="133" t="s">
        <v>1305</v>
      </c>
      <c r="F167" s="49" t="s">
        <v>10</v>
      </c>
      <c r="G167" s="35"/>
      <c r="H167" s="335"/>
      <c r="I167" s="335"/>
      <c r="J167" s="35"/>
      <c r="K167" s="35">
        <f t="shared" si="10"/>
        <v>0</v>
      </c>
    </row>
    <row r="168" spans="2:11" s="24" customFormat="1" ht="78.75">
      <c r="B168" s="174" t="s">
        <v>143</v>
      </c>
      <c r="C168" s="48" t="s">
        <v>28</v>
      </c>
      <c r="D168" s="49" t="s">
        <v>113</v>
      </c>
      <c r="E168" s="133" t="s">
        <v>950</v>
      </c>
      <c r="F168" s="49" t="s">
        <v>19</v>
      </c>
      <c r="G168" s="35">
        <v>4880</v>
      </c>
      <c r="H168" s="335">
        <v>4880</v>
      </c>
      <c r="I168" s="335">
        <v>5030</v>
      </c>
      <c r="J168" s="35"/>
      <c r="K168" s="35">
        <f t="shared" si="10"/>
        <v>4880</v>
      </c>
    </row>
    <row r="169" spans="2:11" s="24" customFormat="1" ht="47.25">
      <c r="B169" s="174" t="s">
        <v>947</v>
      </c>
      <c r="C169" s="48" t="s">
        <v>28</v>
      </c>
      <c r="D169" s="49" t="s">
        <v>113</v>
      </c>
      <c r="E169" s="133" t="s">
        <v>950</v>
      </c>
      <c r="F169" s="49" t="s">
        <v>10</v>
      </c>
      <c r="G169" s="35">
        <v>299</v>
      </c>
      <c r="H169" s="335">
        <v>299</v>
      </c>
      <c r="I169" s="335">
        <v>299</v>
      </c>
      <c r="J169" s="35"/>
      <c r="K169" s="35">
        <f t="shared" si="10"/>
        <v>299</v>
      </c>
    </row>
    <row r="170" spans="2:11" s="24" customFormat="1" ht="31.5">
      <c r="B170" s="174" t="s">
        <v>144</v>
      </c>
      <c r="C170" s="48" t="s">
        <v>28</v>
      </c>
      <c r="D170" s="49" t="s">
        <v>113</v>
      </c>
      <c r="E170" s="133" t="s">
        <v>950</v>
      </c>
      <c r="F170" s="49" t="s">
        <v>52</v>
      </c>
      <c r="G170" s="35">
        <v>689</v>
      </c>
      <c r="H170" s="335">
        <v>689</v>
      </c>
      <c r="I170" s="335">
        <v>689</v>
      </c>
      <c r="J170" s="35"/>
      <c r="K170" s="35">
        <f t="shared" si="10"/>
        <v>689</v>
      </c>
    </row>
    <row r="171" spans="2:11" s="24" customFormat="1" ht="53.25" customHeight="1" thickBot="1">
      <c r="B171" s="234" t="s">
        <v>1481</v>
      </c>
      <c r="C171" s="48" t="s">
        <v>28</v>
      </c>
      <c r="D171" s="47" t="s">
        <v>113</v>
      </c>
      <c r="E171" s="47" t="s">
        <v>513</v>
      </c>
      <c r="F171" s="49" t="s">
        <v>10</v>
      </c>
      <c r="G171" s="35">
        <v>12500</v>
      </c>
      <c r="H171" s="335">
        <v>12500</v>
      </c>
      <c r="I171" s="335">
        <v>12500</v>
      </c>
      <c r="J171" s="35"/>
      <c r="K171" s="35">
        <f t="shared" si="10"/>
        <v>12500</v>
      </c>
    </row>
    <row r="172" spans="2:11" ht="16.5" customHeight="1" thickBot="1">
      <c r="B172" s="172" t="s">
        <v>14</v>
      </c>
      <c r="C172" s="292">
        <v>2</v>
      </c>
      <c r="D172" s="7"/>
      <c r="E172" s="7"/>
      <c r="F172" s="63"/>
      <c r="G172" s="92">
        <f>G173+G177</f>
        <v>29214</v>
      </c>
      <c r="H172" s="340">
        <f>H173+H177</f>
        <v>29214</v>
      </c>
      <c r="I172" s="340">
        <f>I173+I177</f>
        <v>29214</v>
      </c>
      <c r="J172" s="92">
        <f>J173+J177</f>
        <v>0</v>
      </c>
      <c r="K172" s="92">
        <f>K173+K177</f>
        <v>29214</v>
      </c>
    </row>
    <row r="173" spans="2:11" ht="21" customHeight="1" thickBot="1">
      <c r="B173" s="172" t="s">
        <v>83</v>
      </c>
      <c r="C173" s="138">
        <v>2</v>
      </c>
      <c r="D173" s="293">
        <v>3</v>
      </c>
      <c r="E173" s="7"/>
      <c r="F173" s="64"/>
      <c r="G173" s="92">
        <f aca="true" t="shared" si="11" ref="G173:K175">G174</f>
        <v>29009</v>
      </c>
      <c r="H173" s="340">
        <f t="shared" si="11"/>
        <v>29009</v>
      </c>
      <c r="I173" s="340">
        <f t="shared" si="11"/>
        <v>29009</v>
      </c>
      <c r="J173" s="92">
        <f t="shared" si="11"/>
        <v>0</v>
      </c>
      <c r="K173" s="92">
        <f t="shared" si="11"/>
        <v>29009</v>
      </c>
    </row>
    <row r="174" spans="2:11" ht="15.75">
      <c r="B174" s="235" t="s">
        <v>149</v>
      </c>
      <c r="C174" s="66" t="s">
        <v>3</v>
      </c>
      <c r="D174" s="65" t="s">
        <v>109</v>
      </c>
      <c r="E174" s="119">
        <v>99</v>
      </c>
      <c r="F174" s="71"/>
      <c r="G174" s="35">
        <f t="shared" si="11"/>
        <v>29009</v>
      </c>
      <c r="H174" s="335">
        <f t="shared" si="11"/>
        <v>29009</v>
      </c>
      <c r="I174" s="335">
        <f t="shared" si="11"/>
        <v>29009</v>
      </c>
      <c r="J174" s="35">
        <f t="shared" si="11"/>
        <v>0</v>
      </c>
      <c r="K174" s="35">
        <f t="shared" si="11"/>
        <v>29009</v>
      </c>
    </row>
    <row r="175" spans="2:11" ht="15.75">
      <c r="B175" s="150" t="s">
        <v>150</v>
      </c>
      <c r="C175" s="57" t="s">
        <v>3</v>
      </c>
      <c r="D175" s="58" t="s">
        <v>109</v>
      </c>
      <c r="E175" s="136" t="s">
        <v>148</v>
      </c>
      <c r="F175" s="59"/>
      <c r="G175" s="91">
        <f t="shared" si="11"/>
        <v>29009</v>
      </c>
      <c r="H175" s="341">
        <f t="shared" si="11"/>
        <v>29009</v>
      </c>
      <c r="I175" s="341">
        <f t="shared" si="11"/>
        <v>29009</v>
      </c>
      <c r="J175" s="91">
        <f t="shared" si="11"/>
        <v>0</v>
      </c>
      <c r="K175" s="91">
        <f t="shared" si="11"/>
        <v>29009</v>
      </c>
    </row>
    <row r="176" spans="2:11" ht="63.75" thickBot="1">
      <c r="B176" s="233" t="s">
        <v>528</v>
      </c>
      <c r="C176" s="60" t="s">
        <v>3</v>
      </c>
      <c r="D176" s="61" t="s">
        <v>109</v>
      </c>
      <c r="E176" s="137" t="s">
        <v>527</v>
      </c>
      <c r="F176" s="62">
        <v>500</v>
      </c>
      <c r="G176" s="35">
        <v>29009</v>
      </c>
      <c r="H176" s="335">
        <v>29009</v>
      </c>
      <c r="I176" s="335">
        <v>29009</v>
      </c>
      <c r="J176" s="35"/>
      <c r="K176" s="35">
        <f>G176+J176</f>
        <v>29009</v>
      </c>
    </row>
    <row r="177" spans="2:11" ht="18" customHeight="1" thickBot="1">
      <c r="B177" s="172" t="s">
        <v>15</v>
      </c>
      <c r="C177" s="8" t="s">
        <v>58</v>
      </c>
      <c r="D177" s="9" t="s">
        <v>56</v>
      </c>
      <c r="E177" s="9"/>
      <c r="F177" s="11"/>
      <c r="G177" s="33">
        <f aca="true" t="shared" si="12" ref="G177:K179">G178</f>
        <v>205</v>
      </c>
      <c r="H177" s="332">
        <f t="shared" si="12"/>
        <v>205</v>
      </c>
      <c r="I177" s="332">
        <f t="shared" si="12"/>
        <v>205</v>
      </c>
      <c r="J177" s="33">
        <f t="shared" si="12"/>
        <v>0</v>
      </c>
      <c r="K177" s="33">
        <f t="shared" si="12"/>
        <v>205</v>
      </c>
    </row>
    <row r="178" spans="2:11" ht="15.75">
      <c r="B178" s="235" t="s">
        <v>149</v>
      </c>
      <c r="C178" s="66" t="s">
        <v>58</v>
      </c>
      <c r="D178" s="65" t="s">
        <v>56</v>
      </c>
      <c r="E178" s="119">
        <v>99</v>
      </c>
      <c r="F178" s="65"/>
      <c r="G178" s="93">
        <f t="shared" si="12"/>
        <v>205</v>
      </c>
      <c r="H178" s="342">
        <f t="shared" si="12"/>
        <v>205</v>
      </c>
      <c r="I178" s="342">
        <f t="shared" si="12"/>
        <v>205</v>
      </c>
      <c r="J178" s="93">
        <f t="shared" si="12"/>
        <v>0</v>
      </c>
      <c r="K178" s="93">
        <f t="shared" si="12"/>
        <v>205</v>
      </c>
    </row>
    <row r="179" spans="2:11" ht="15.75">
      <c r="B179" s="150" t="s">
        <v>150</v>
      </c>
      <c r="C179" s="57" t="s">
        <v>3</v>
      </c>
      <c r="D179" s="58" t="s">
        <v>29</v>
      </c>
      <c r="E179" s="136" t="s">
        <v>148</v>
      </c>
      <c r="F179" s="59"/>
      <c r="G179" s="91">
        <f t="shared" si="12"/>
        <v>205</v>
      </c>
      <c r="H179" s="341">
        <f t="shared" si="12"/>
        <v>205</v>
      </c>
      <c r="I179" s="341">
        <f t="shared" si="12"/>
        <v>205</v>
      </c>
      <c r="J179" s="91">
        <f t="shared" si="12"/>
        <v>0</v>
      </c>
      <c r="K179" s="91">
        <f t="shared" si="12"/>
        <v>205</v>
      </c>
    </row>
    <row r="180" spans="2:11" ht="63.75" thickBot="1">
      <c r="B180" s="236" t="s">
        <v>1140</v>
      </c>
      <c r="C180" s="67" t="s">
        <v>58</v>
      </c>
      <c r="D180" s="62" t="s">
        <v>56</v>
      </c>
      <c r="E180" s="137" t="s">
        <v>530</v>
      </c>
      <c r="F180" s="62">
        <v>200</v>
      </c>
      <c r="G180" s="35">
        <v>205</v>
      </c>
      <c r="H180" s="335">
        <v>205</v>
      </c>
      <c r="I180" s="335">
        <v>205</v>
      </c>
      <c r="J180" s="35"/>
      <c r="K180" s="35">
        <f>G180+J180</f>
        <v>205</v>
      </c>
    </row>
    <row r="181" spans="2:11" ht="18.75" customHeight="1" thickBot="1">
      <c r="B181" s="172" t="s">
        <v>94</v>
      </c>
      <c r="C181" s="8" t="s">
        <v>59</v>
      </c>
      <c r="D181" s="9"/>
      <c r="E181" s="9"/>
      <c r="F181" s="11"/>
      <c r="G181" s="33">
        <f>G187+G207+G221+G182</f>
        <v>342562</v>
      </c>
      <c r="H181" s="332">
        <f>H187+H207+H221+H182</f>
        <v>342563</v>
      </c>
      <c r="I181" s="332">
        <f>I187+I207+I221+I182</f>
        <v>345988</v>
      </c>
      <c r="J181" s="33">
        <f>J187+J207+J221+J182</f>
        <v>45000</v>
      </c>
      <c r="K181" s="33">
        <f>K187+K207+K221+K182</f>
        <v>387562</v>
      </c>
    </row>
    <row r="182" spans="2:11" ht="18.75" customHeight="1" thickBot="1">
      <c r="B182" s="172" t="s">
        <v>116</v>
      </c>
      <c r="C182" s="8" t="s">
        <v>55</v>
      </c>
      <c r="D182" s="12">
        <v>2</v>
      </c>
      <c r="E182" s="9"/>
      <c r="F182" s="11"/>
      <c r="G182" s="33">
        <f aca="true" t="shared" si="13" ref="G182:K185">G183</f>
        <v>1547</v>
      </c>
      <c r="H182" s="332">
        <f t="shared" si="13"/>
        <v>1547</v>
      </c>
      <c r="I182" s="332">
        <f t="shared" si="13"/>
        <v>1547</v>
      </c>
      <c r="J182" s="33">
        <f t="shared" si="13"/>
        <v>0</v>
      </c>
      <c r="K182" s="33">
        <f t="shared" si="13"/>
        <v>1547</v>
      </c>
    </row>
    <row r="183" spans="2:11" ht="47.25">
      <c r="B183" s="237" t="s">
        <v>531</v>
      </c>
      <c r="C183" s="42" t="s">
        <v>55</v>
      </c>
      <c r="D183" s="105">
        <v>2</v>
      </c>
      <c r="E183" s="139" t="s">
        <v>169</v>
      </c>
      <c r="F183" s="17"/>
      <c r="G183" s="99">
        <f t="shared" si="13"/>
        <v>1547</v>
      </c>
      <c r="H183" s="343">
        <f t="shared" si="13"/>
        <v>1547</v>
      </c>
      <c r="I183" s="343">
        <f t="shared" si="13"/>
        <v>1547</v>
      </c>
      <c r="J183" s="99">
        <f t="shared" si="13"/>
        <v>0</v>
      </c>
      <c r="K183" s="99">
        <f t="shared" si="13"/>
        <v>1547</v>
      </c>
    </row>
    <row r="184" spans="2:11" ht="15.75">
      <c r="B184" s="232" t="s">
        <v>1658</v>
      </c>
      <c r="C184" s="57" t="s">
        <v>55</v>
      </c>
      <c r="D184" s="58" t="s">
        <v>3</v>
      </c>
      <c r="E184" s="114" t="s">
        <v>119</v>
      </c>
      <c r="F184" s="6"/>
      <c r="G184" s="35">
        <f t="shared" si="13"/>
        <v>1547</v>
      </c>
      <c r="H184" s="335">
        <f t="shared" si="13"/>
        <v>1547</v>
      </c>
      <c r="I184" s="335">
        <f t="shared" si="13"/>
        <v>1547</v>
      </c>
      <c r="J184" s="35">
        <f t="shared" si="13"/>
        <v>0</v>
      </c>
      <c r="K184" s="35">
        <f t="shared" si="13"/>
        <v>1547</v>
      </c>
    </row>
    <row r="185" spans="2:11" ht="47.25">
      <c r="B185" s="232" t="s">
        <v>532</v>
      </c>
      <c r="C185" s="57" t="s">
        <v>55</v>
      </c>
      <c r="D185" s="58" t="s">
        <v>3</v>
      </c>
      <c r="E185" s="114" t="s">
        <v>1208</v>
      </c>
      <c r="F185" s="6"/>
      <c r="G185" s="35">
        <f t="shared" si="13"/>
        <v>1547</v>
      </c>
      <c r="H185" s="335">
        <f t="shared" si="13"/>
        <v>1547</v>
      </c>
      <c r="I185" s="335">
        <f t="shared" si="13"/>
        <v>1547</v>
      </c>
      <c r="J185" s="35">
        <f t="shared" si="13"/>
        <v>0</v>
      </c>
      <c r="K185" s="35">
        <f t="shared" si="13"/>
        <v>1547</v>
      </c>
    </row>
    <row r="186" spans="2:11" ht="67.5" customHeight="1" thickBot="1">
      <c r="B186" s="238" t="s">
        <v>1209</v>
      </c>
      <c r="C186" s="102" t="s">
        <v>55</v>
      </c>
      <c r="D186" s="103">
        <v>2</v>
      </c>
      <c r="E186" s="140" t="s">
        <v>1208</v>
      </c>
      <c r="F186" s="104" t="s">
        <v>64</v>
      </c>
      <c r="G186" s="35">
        <v>1547</v>
      </c>
      <c r="H186" s="335">
        <v>1547</v>
      </c>
      <c r="I186" s="335">
        <v>1547</v>
      </c>
      <c r="J186" s="35"/>
      <c r="K186" s="35">
        <f>G186+J186</f>
        <v>1547</v>
      </c>
    </row>
    <row r="187" spans="2:11" ht="39" customHeight="1" thickBot="1">
      <c r="B187" s="172" t="s">
        <v>88</v>
      </c>
      <c r="C187" s="8" t="s">
        <v>55</v>
      </c>
      <c r="D187" s="9" t="s">
        <v>60</v>
      </c>
      <c r="E187" s="9"/>
      <c r="F187" s="11"/>
      <c r="G187" s="33">
        <f>G188+G202</f>
        <v>97545</v>
      </c>
      <c r="H187" s="332">
        <f>H188+H202</f>
        <v>97579</v>
      </c>
      <c r="I187" s="332">
        <f>I188+I202</f>
        <v>98817</v>
      </c>
      <c r="J187" s="33">
        <f>J188+J202</f>
        <v>1300</v>
      </c>
      <c r="K187" s="33">
        <f>K188+K202</f>
        <v>98845</v>
      </c>
    </row>
    <row r="188" spans="2:11" ht="47.25">
      <c r="B188" s="239" t="s">
        <v>531</v>
      </c>
      <c r="C188" s="68" t="s">
        <v>109</v>
      </c>
      <c r="D188" s="69" t="s">
        <v>30</v>
      </c>
      <c r="E188" s="141" t="s">
        <v>169</v>
      </c>
      <c r="F188" s="69"/>
      <c r="G188" s="94">
        <f>G189+G199</f>
        <v>96907</v>
      </c>
      <c r="H188" s="344">
        <f>H189+H199</f>
        <v>96941</v>
      </c>
      <c r="I188" s="344">
        <f>I189+I199</f>
        <v>98179</v>
      </c>
      <c r="J188" s="94">
        <f>J189+J199</f>
        <v>1300</v>
      </c>
      <c r="K188" s="94">
        <f>K189+K199</f>
        <v>98207</v>
      </c>
    </row>
    <row r="189" spans="2:11" ht="47.25">
      <c r="B189" s="231" t="s">
        <v>1659</v>
      </c>
      <c r="C189" s="70" t="s">
        <v>109</v>
      </c>
      <c r="D189" s="71" t="s">
        <v>30</v>
      </c>
      <c r="E189" s="119" t="s">
        <v>538</v>
      </c>
      <c r="F189" s="71"/>
      <c r="G189" s="35">
        <f>G190+G195+G197</f>
        <v>86907</v>
      </c>
      <c r="H189" s="335">
        <f>H190+H195+H197</f>
        <v>86941</v>
      </c>
      <c r="I189" s="335">
        <f>I190+I195+I197</f>
        <v>88179</v>
      </c>
      <c r="J189" s="35">
        <f>J190+J195+J197</f>
        <v>1300</v>
      </c>
      <c r="K189" s="35">
        <f>K190+K195+K197</f>
        <v>88207</v>
      </c>
    </row>
    <row r="190" spans="2:11" ht="36" customHeight="1">
      <c r="B190" s="150" t="s">
        <v>533</v>
      </c>
      <c r="C190" s="72" t="s">
        <v>109</v>
      </c>
      <c r="D190" s="71" t="s">
        <v>30</v>
      </c>
      <c r="E190" s="119" t="s">
        <v>539</v>
      </c>
      <c r="F190" s="59"/>
      <c r="G190" s="35">
        <f>G191+G192+G193+G194</f>
        <v>51041</v>
      </c>
      <c r="H190" s="335">
        <f>H191+H192+H193+H194</f>
        <v>51075</v>
      </c>
      <c r="I190" s="335">
        <f>I191+I192+I193+I194</f>
        <v>52313</v>
      </c>
      <c r="J190" s="35">
        <f>J191+J192+J193+J194</f>
        <v>1300</v>
      </c>
      <c r="K190" s="35">
        <f>K191+K192+K193+K194</f>
        <v>52341</v>
      </c>
    </row>
    <row r="191" spans="2:11" ht="16.5" customHeight="1">
      <c r="B191" s="231" t="s">
        <v>534</v>
      </c>
      <c r="C191" s="70" t="s">
        <v>109</v>
      </c>
      <c r="D191" s="71" t="s">
        <v>30</v>
      </c>
      <c r="E191" s="119" t="s">
        <v>540</v>
      </c>
      <c r="F191" s="71" t="s">
        <v>19</v>
      </c>
      <c r="G191" s="35">
        <v>39202</v>
      </c>
      <c r="H191" s="335">
        <v>39234</v>
      </c>
      <c r="I191" s="335">
        <v>40473</v>
      </c>
      <c r="J191" s="35"/>
      <c r="K191" s="35">
        <f>G191+J191</f>
        <v>39202</v>
      </c>
    </row>
    <row r="192" spans="2:11" ht="47.25">
      <c r="B192" s="240" t="s">
        <v>763</v>
      </c>
      <c r="C192" s="70" t="s">
        <v>109</v>
      </c>
      <c r="D192" s="71" t="s">
        <v>30</v>
      </c>
      <c r="E192" s="119" t="s">
        <v>540</v>
      </c>
      <c r="F192" s="71">
        <v>200</v>
      </c>
      <c r="G192" s="35">
        <v>11615</v>
      </c>
      <c r="H192" s="335">
        <v>11617</v>
      </c>
      <c r="I192" s="335">
        <v>11616</v>
      </c>
      <c r="J192" s="35">
        <v>-1900</v>
      </c>
      <c r="K192" s="35">
        <f>G192+J192</f>
        <v>9715</v>
      </c>
    </row>
    <row r="193" spans="2:11" ht="31.5">
      <c r="B193" s="150" t="s">
        <v>147</v>
      </c>
      <c r="C193" s="70" t="s">
        <v>109</v>
      </c>
      <c r="D193" s="71" t="s">
        <v>30</v>
      </c>
      <c r="E193" s="119" t="s">
        <v>540</v>
      </c>
      <c r="F193" s="13" t="s">
        <v>52</v>
      </c>
      <c r="G193" s="35">
        <v>224</v>
      </c>
      <c r="H193" s="335">
        <v>224</v>
      </c>
      <c r="I193" s="335">
        <v>224</v>
      </c>
      <c r="J193" s="35">
        <v>3200</v>
      </c>
      <c r="K193" s="35">
        <f>G193+J193</f>
        <v>3424</v>
      </c>
    </row>
    <row r="194" spans="2:11" ht="47.25" hidden="1">
      <c r="B194" s="150" t="s">
        <v>1143</v>
      </c>
      <c r="C194" s="70" t="s">
        <v>109</v>
      </c>
      <c r="D194" s="71" t="s">
        <v>30</v>
      </c>
      <c r="E194" s="119" t="s">
        <v>552</v>
      </c>
      <c r="F194" s="13" t="s">
        <v>10</v>
      </c>
      <c r="G194" s="35"/>
      <c r="H194" s="335"/>
      <c r="I194" s="335"/>
      <c r="J194" s="35"/>
      <c r="K194" s="35"/>
    </row>
    <row r="195" spans="2:11" ht="15.75">
      <c r="B195" s="241" t="s">
        <v>535</v>
      </c>
      <c r="C195" s="70" t="s">
        <v>109</v>
      </c>
      <c r="D195" s="71" t="s">
        <v>30</v>
      </c>
      <c r="E195" s="119" t="s">
        <v>541</v>
      </c>
      <c r="F195" s="58"/>
      <c r="G195" s="95">
        <f>G196</f>
        <v>31400</v>
      </c>
      <c r="H195" s="345">
        <f>H196</f>
        <v>31400</v>
      </c>
      <c r="I195" s="345">
        <f>I196</f>
        <v>31400</v>
      </c>
      <c r="J195" s="95">
        <f>J196</f>
        <v>0</v>
      </c>
      <c r="K195" s="95">
        <f>K196</f>
        <v>31400</v>
      </c>
    </row>
    <row r="196" spans="2:11" ht="47.25">
      <c r="B196" s="150" t="s">
        <v>1660</v>
      </c>
      <c r="C196" s="70" t="s">
        <v>109</v>
      </c>
      <c r="D196" s="71" t="s">
        <v>30</v>
      </c>
      <c r="E196" s="119" t="s">
        <v>542</v>
      </c>
      <c r="F196" s="13" t="s">
        <v>10</v>
      </c>
      <c r="G196" s="35">
        <v>31400</v>
      </c>
      <c r="H196" s="335">
        <v>31400</v>
      </c>
      <c r="I196" s="335">
        <v>31400</v>
      </c>
      <c r="J196" s="35"/>
      <c r="K196" s="35">
        <f>G196+J196</f>
        <v>31400</v>
      </c>
    </row>
    <row r="197" spans="2:11" ht="15.75">
      <c r="B197" s="241" t="s">
        <v>536</v>
      </c>
      <c r="C197" s="70" t="s">
        <v>109</v>
      </c>
      <c r="D197" s="71" t="s">
        <v>30</v>
      </c>
      <c r="E197" s="119" t="s">
        <v>543</v>
      </c>
      <c r="F197" s="13"/>
      <c r="G197" s="35">
        <f>G198</f>
        <v>4466</v>
      </c>
      <c r="H197" s="335">
        <f>H198</f>
        <v>4466</v>
      </c>
      <c r="I197" s="335">
        <f>I198</f>
        <v>4466</v>
      </c>
      <c r="J197" s="35">
        <f>J198</f>
        <v>0</v>
      </c>
      <c r="K197" s="35">
        <f>K198</f>
        <v>4466</v>
      </c>
    </row>
    <row r="198" spans="2:11" ht="47.25">
      <c r="B198" s="150" t="s">
        <v>1141</v>
      </c>
      <c r="C198" s="70" t="s">
        <v>109</v>
      </c>
      <c r="D198" s="71" t="s">
        <v>30</v>
      </c>
      <c r="E198" s="119" t="s">
        <v>544</v>
      </c>
      <c r="F198" s="13" t="s">
        <v>10</v>
      </c>
      <c r="G198" s="35">
        <v>4466</v>
      </c>
      <c r="H198" s="335">
        <v>4466</v>
      </c>
      <c r="I198" s="335">
        <v>4466</v>
      </c>
      <c r="J198" s="35"/>
      <c r="K198" s="35">
        <f>G198+J198</f>
        <v>4466</v>
      </c>
    </row>
    <row r="199" spans="2:11" ht="31.5">
      <c r="B199" s="121" t="s">
        <v>1661</v>
      </c>
      <c r="C199" s="70" t="s">
        <v>109</v>
      </c>
      <c r="D199" s="71" t="s">
        <v>30</v>
      </c>
      <c r="E199" s="119" t="s">
        <v>545</v>
      </c>
      <c r="F199" s="71"/>
      <c r="G199" s="95">
        <f aca="true" t="shared" si="14" ref="G199:K200">G200</f>
        <v>10000</v>
      </c>
      <c r="H199" s="345">
        <f t="shared" si="14"/>
        <v>10000</v>
      </c>
      <c r="I199" s="345">
        <f t="shared" si="14"/>
        <v>10000</v>
      </c>
      <c r="J199" s="95">
        <f t="shared" si="14"/>
        <v>0</v>
      </c>
      <c r="K199" s="95">
        <f t="shared" si="14"/>
        <v>10000</v>
      </c>
    </row>
    <row r="200" spans="2:11" ht="39.75" customHeight="1">
      <c r="B200" s="150" t="s">
        <v>537</v>
      </c>
      <c r="C200" s="70" t="s">
        <v>109</v>
      </c>
      <c r="D200" s="71" t="s">
        <v>30</v>
      </c>
      <c r="E200" s="119" t="s">
        <v>546</v>
      </c>
      <c r="F200" s="13"/>
      <c r="G200" s="35">
        <f t="shared" si="14"/>
        <v>10000</v>
      </c>
      <c r="H200" s="335">
        <f t="shared" si="14"/>
        <v>10000</v>
      </c>
      <c r="I200" s="335">
        <f t="shared" si="14"/>
        <v>10000</v>
      </c>
      <c r="J200" s="35">
        <f t="shared" si="14"/>
        <v>0</v>
      </c>
      <c r="K200" s="35">
        <f t="shared" si="14"/>
        <v>10000</v>
      </c>
    </row>
    <row r="201" spans="2:11" ht="47.25">
      <c r="B201" s="241" t="s">
        <v>1662</v>
      </c>
      <c r="C201" s="70" t="s">
        <v>109</v>
      </c>
      <c r="D201" s="71" t="s">
        <v>30</v>
      </c>
      <c r="E201" s="119" t="s">
        <v>547</v>
      </c>
      <c r="F201" s="13" t="s">
        <v>10</v>
      </c>
      <c r="G201" s="35">
        <v>10000</v>
      </c>
      <c r="H201" s="335">
        <v>10000</v>
      </c>
      <c r="I201" s="335">
        <v>10000</v>
      </c>
      <c r="J201" s="35"/>
      <c r="K201" s="35">
        <f>G201+J201</f>
        <v>10000</v>
      </c>
    </row>
    <row r="202" spans="2:11" ht="25.5" customHeight="1">
      <c r="B202" s="146" t="s">
        <v>149</v>
      </c>
      <c r="C202" s="70" t="s">
        <v>109</v>
      </c>
      <c r="D202" s="71" t="s">
        <v>30</v>
      </c>
      <c r="E202" s="119" t="s">
        <v>514</v>
      </c>
      <c r="F202" s="13"/>
      <c r="G202" s="35">
        <f aca="true" t="shared" si="15" ref="G202:K203">G203</f>
        <v>638</v>
      </c>
      <c r="H202" s="335">
        <f t="shared" si="15"/>
        <v>638</v>
      </c>
      <c r="I202" s="335">
        <f t="shared" si="15"/>
        <v>638</v>
      </c>
      <c r="J202" s="35">
        <f t="shared" si="15"/>
        <v>0</v>
      </c>
      <c r="K202" s="35">
        <f t="shared" si="15"/>
        <v>638</v>
      </c>
    </row>
    <row r="203" spans="2:11" ht="22.5" customHeight="1">
      <c r="B203" s="146" t="s">
        <v>150</v>
      </c>
      <c r="C203" s="70" t="s">
        <v>109</v>
      </c>
      <c r="D203" s="71" t="s">
        <v>30</v>
      </c>
      <c r="E203" s="119" t="s">
        <v>382</v>
      </c>
      <c r="F203" s="13"/>
      <c r="G203" s="35">
        <f t="shared" si="15"/>
        <v>638</v>
      </c>
      <c r="H203" s="335">
        <f t="shared" si="15"/>
        <v>638</v>
      </c>
      <c r="I203" s="335">
        <f t="shared" si="15"/>
        <v>638</v>
      </c>
      <c r="J203" s="35">
        <f t="shared" si="15"/>
        <v>0</v>
      </c>
      <c r="K203" s="35">
        <f t="shared" si="15"/>
        <v>638</v>
      </c>
    </row>
    <row r="204" spans="2:11" ht="55.5" customHeight="1" thickBot="1">
      <c r="B204" s="150" t="s">
        <v>1141</v>
      </c>
      <c r="C204" s="70" t="s">
        <v>109</v>
      </c>
      <c r="D204" s="71" t="s">
        <v>30</v>
      </c>
      <c r="E204" s="119" t="s">
        <v>548</v>
      </c>
      <c r="F204" s="13" t="s">
        <v>10</v>
      </c>
      <c r="G204" s="35">
        <v>638</v>
      </c>
      <c r="H204" s="335">
        <v>638</v>
      </c>
      <c r="I204" s="335">
        <v>638</v>
      </c>
      <c r="J204" s="35"/>
      <c r="K204" s="35">
        <f>G204+J204</f>
        <v>638</v>
      </c>
    </row>
    <row r="205" spans="2:11" ht="16.5" hidden="1" thickBot="1">
      <c r="B205" s="146"/>
      <c r="C205" s="70" t="s">
        <v>109</v>
      </c>
      <c r="D205" s="71" t="s">
        <v>30</v>
      </c>
      <c r="E205" s="71"/>
      <c r="F205" s="73"/>
      <c r="G205" s="95"/>
      <c r="H205" s="345"/>
      <c r="I205" s="345"/>
      <c r="J205" s="95"/>
      <c r="K205" s="95"/>
    </row>
    <row r="206" spans="2:11" ht="16.5" hidden="1" thickBot="1">
      <c r="B206" s="236"/>
      <c r="C206" s="74" t="s">
        <v>109</v>
      </c>
      <c r="D206" s="75" t="s">
        <v>30</v>
      </c>
      <c r="E206" s="75"/>
      <c r="F206" s="76"/>
      <c r="G206" s="35"/>
      <c r="H206" s="335"/>
      <c r="I206" s="335"/>
      <c r="J206" s="35"/>
      <c r="K206" s="35"/>
    </row>
    <row r="207" spans="2:11" ht="16.5" thickBot="1">
      <c r="B207" s="242" t="s">
        <v>38</v>
      </c>
      <c r="C207" s="41" t="s">
        <v>55</v>
      </c>
      <c r="D207" s="15">
        <v>10</v>
      </c>
      <c r="E207" s="15"/>
      <c r="F207" s="17"/>
      <c r="G207" s="36">
        <f aca="true" t="shared" si="16" ref="G207:K208">G208</f>
        <v>100056</v>
      </c>
      <c r="H207" s="346">
        <f t="shared" si="16"/>
        <v>100023</v>
      </c>
      <c r="I207" s="346">
        <f t="shared" si="16"/>
        <v>101999</v>
      </c>
      <c r="J207" s="36">
        <f t="shared" si="16"/>
        <v>18700</v>
      </c>
      <c r="K207" s="36">
        <f t="shared" si="16"/>
        <v>118756</v>
      </c>
    </row>
    <row r="208" spans="2:11" ht="47.25">
      <c r="B208" s="243" t="s">
        <v>531</v>
      </c>
      <c r="C208" s="68" t="s">
        <v>109</v>
      </c>
      <c r="D208" s="69" t="s">
        <v>101</v>
      </c>
      <c r="E208" s="141" t="s">
        <v>169</v>
      </c>
      <c r="F208" s="69"/>
      <c r="G208" s="94">
        <f t="shared" si="16"/>
        <v>100056</v>
      </c>
      <c r="H208" s="344">
        <f t="shared" si="16"/>
        <v>100023</v>
      </c>
      <c r="I208" s="344">
        <f t="shared" si="16"/>
        <v>101999</v>
      </c>
      <c r="J208" s="94">
        <f t="shared" si="16"/>
        <v>18700</v>
      </c>
      <c r="K208" s="94">
        <f t="shared" si="16"/>
        <v>118756</v>
      </c>
    </row>
    <row r="209" spans="2:11" ht="54.75" customHeight="1">
      <c r="B209" s="296" t="s">
        <v>1659</v>
      </c>
      <c r="C209" s="70" t="s">
        <v>109</v>
      </c>
      <c r="D209" s="71" t="s">
        <v>101</v>
      </c>
      <c r="E209" s="119" t="s">
        <v>538</v>
      </c>
      <c r="F209" s="71"/>
      <c r="G209" s="35">
        <f>G210+G217</f>
        <v>100056</v>
      </c>
      <c r="H209" s="335">
        <f>H210+H217</f>
        <v>100023</v>
      </c>
      <c r="I209" s="335">
        <f>I210+I217</f>
        <v>101999</v>
      </c>
      <c r="J209" s="35">
        <f>J210+J217</f>
        <v>18700</v>
      </c>
      <c r="K209" s="35">
        <f>K210+K217</f>
        <v>118756</v>
      </c>
    </row>
    <row r="210" spans="2:11" ht="40.5" customHeight="1">
      <c r="B210" s="150" t="s">
        <v>533</v>
      </c>
      <c r="C210" s="72" t="s">
        <v>109</v>
      </c>
      <c r="D210" s="13" t="s">
        <v>101</v>
      </c>
      <c r="E210" s="119" t="s">
        <v>539</v>
      </c>
      <c r="F210" s="59"/>
      <c r="G210" s="35">
        <f>G211+G212+G213+G214+G215+G216</f>
        <v>98556</v>
      </c>
      <c r="H210" s="335">
        <f>H211+H212+H213+H214+H215+H216</f>
        <v>98523</v>
      </c>
      <c r="I210" s="335">
        <f>I211+I212+I213+I214+I215+I216</f>
        <v>100499</v>
      </c>
      <c r="J210" s="35">
        <f>J211+J212+J213+J214+J215+J216</f>
        <v>18700</v>
      </c>
      <c r="K210" s="35">
        <f>K211+K212+K213+K214+K215+K216</f>
        <v>117256</v>
      </c>
    </row>
    <row r="211" spans="2:11" ht="78.75">
      <c r="B211" s="231" t="s">
        <v>534</v>
      </c>
      <c r="C211" s="70" t="s">
        <v>109</v>
      </c>
      <c r="D211" s="71" t="s">
        <v>101</v>
      </c>
      <c r="E211" s="119" t="s">
        <v>540</v>
      </c>
      <c r="F211" s="71" t="s">
        <v>19</v>
      </c>
      <c r="G211" s="35">
        <v>75090</v>
      </c>
      <c r="H211" s="335">
        <v>75553</v>
      </c>
      <c r="I211" s="335">
        <v>78346</v>
      </c>
      <c r="J211" s="35"/>
      <c r="K211" s="35">
        <f>G211+J211</f>
        <v>75090</v>
      </c>
    </row>
    <row r="212" spans="2:11" ht="47.25">
      <c r="B212" s="241" t="s">
        <v>763</v>
      </c>
      <c r="C212" s="70" t="s">
        <v>109</v>
      </c>
      <c r="D212" s="71" t="s">
        <v>101</v>
      </c>
      <c r="E212" s="119" t="s">
        <v>540</v>
      </c>
      <c r="F212" s="22">
        <v>200</v>
      </c>
      <c r="G212" s="35">
        <v>16535</v>
      </c>
      <c r="H212" s="335">
        <v>16534</v>
      </c>
      <c r="I212" s="335">
        <v>16535</v>
      </c>
      <c r="J212" s="35">
        <v>-1066</v>
      </c>
      <c r="K212" s="35">
        <f>G212+J212</f>
        <v>15469</v>
      </c>
    </row>
    <row r="213" spans="2:11" ht="36.75" customHeight="1">
      <c r="B213" s="150" t="s">
        <v>147</v>
      </c>
      <c r="C213" s="70" t="s">
        <v>109</v>
      </c>
      <c r="D213" s="71" t="s">
        <v>101</v>
      </c>
      <c r="E213" s="119" t="s">
        <v>540</v>
      </c>
      <c r="F213" s="13" t="s">
        <v>52</v>
      </c>
      <c r="G213" s="35">
        <v>945</v>
      </c>
      <c r="H213" s="335">
        <v>945</v>
      </c>
      <c r="I213" s="335">
        <v>945</v>
      </c>
      <c r="J213" s="35">
        <v>2252</v>
      </c>
      <c r="K213" s="35">
        <f>G213+J213</f>
        <v>3197</v>
      </c>
    </row>
    <row r="214" spans="2:11" ht="47.25">
      <c r="B214" s="241" t="s">
        <v>1142</v>
      </c>
      <c r="C214" s="70" t="s">
        <v>109</v>
      </c>
      <c r="D214" s="71" t="s">
        <v>101</v>
      </c>
      <c r="E214" s="119" t="s">
        <v>551</v>
      </c>
      <c r="F214" s="71">
        <v>200</v>
      </c>
      <c r="G214" s="35">
        <v>5986</v>
      </c>
      <c r="H214" s="335">
        <v>5491</v>
      </c>
      <c r="I214" s="335">
        <v>4673</v>
      </c>
      <c r="J214" s="35">
        <v>-2486</v>
      </c>
      <c r="K214" s="35">
        <f>G214+J214</f>
        <v>3500</v>
      </c>
    </row>
    <row r="215" spans="2:11" ht="47.25" hidden="1">
      <c r="B215" s="150" t="s">
        <v>1143</v>
      </c>
      <c r="C215" s="72" t="s">
        <v>109</v>
      </c>
      <c r="D215" s="13" t="s">
        <v>101</v>
      </c>
      <c r="E215" s="119" t="s">
        <v>552</v>
      </c>
      <c r="F215" s="59">
        <v>200</v>
      </c>
      <c r="G215" s="35"/>
      <c r="H215" s="335"/>
      <c r="I215" s="335"/>
      <c r="J215" s="35"/>
      <c r="K215" s="35"/>
    </row>
    <row r="216" spans="2:11" ht="63">
      <c r="B216" s="241" t="s">
        <v>549</v>
      </c>
      <c r="C216" s="70" t="s">
        <v>109</v>
      </c>
      <c r="D216" s="71" t="s">
        <v>101</v>
      </c>
      <c r="E216" s="119" t="s">
        <v>553</v>
      </c>
      <c r="F216" s="58">
        <v>400</v>
      </c>
      <c r="G216" s="35"/>
      <c r="H216" s="335"/>
      <c r="I216" s="335"/>
      <c r="J216" s="35">
        <v>20000</v>
      </c>
      <c r="K216" s="35">
        <f>G216+J216</f>
        <v>20000</v>
      </c>
    </row>
    <row r="217" spans="2:11" ht="31.5">
      <c r="B217" s="150" t="s">
        <v>550</v>
      </c>
      <c r="C217" s="70" t="s">
        <v>109</v>
      </c>
      <c r="D217" s="71" t="s">
        <v>101</v>
      </c>
      <c r="E217" s="119" t="s">
        <v>554</v>
      </c>
      <c r="F217" s="13"/>
      <c r="G217" s="35">
        <f>G218</f>
        <v>1500</v>
      </c>
      <c r="H217" s="335">
        <f>H218</f>
        <v>1500</v>
      </c>
      <c r="I217" s="335">
        <f>I218</f>
        <v>1500</v>
      </c>
      <c r="J217" s="35">
        <f>J218</f>
        <v>0</v>
      </c>
      <c r="K217" s="35">
        <f>K218</f>
        <v>1500</v>
      </c>
    </row>
    <row r="218" spans="2:11" ht="38.25" customHeight="1" thickBot="1">
      <c r="B218" s="150" t="s">
        <v>1144</v>
      </c>
      <c r="C218" s="70" t="s">
        <v>109</v>
      </c>
      <c r="D218" s="71" t="s">
        <v>101</v>
      </c>
      <c r="E218" s="119" t="s">
        <v>555</v>
      </c>
      <c r="F218" s="13">
        <v>200</v>
      </c>
      <c r="G218" s="35">
        <v>1500</v>
      </c>
      <c r="H218" s="335">
        <v>1500</v>
      </c>
      <c r="I218" s="335">
        <v>1500</v>
      </c>
      <c r="J218" s="35"/>
      <c r="K218" s="35">
        <f>G218+J218</f>
        <v>1500</v>
      </c>
    </row>
    <row r="219" spans="2:11" ht="145.5" customHeight="1" hidden="1">
      <c r="B219" s="241"/>
      <c r="C219" s="70" t="s">
        <v>109</v>
      </c>
      <c r="D219" s="71" t="s">
        <v>101</v>
      </c>
      <c r="E219" s="71"/>
      <c r="F219" s="13"/>
      <c r="G219" s="95"/>
      <c r="H219" s="345"/>
      <c r="I219" s="345"/>
      <c r="J219" s="95"/>
      <c r="K219" s="95"/>
    </row>
    <row r="220" spans="2:11" ht="40.5" customHeight="1" hidden="1" thickBot="1">
      <c r="B220" s="146"/>
      <c r="C220" s="74" t="s">
        <v>109</v>
      </c>
      <c r="D220" s="75" t="s">
        <v>101</v>
      </c>
      <c r="E220" s="75"/>
      <c r="F220" s="76"/>
      <c r="G220" s="35"/>
      <c r="H220" s="335"/>
      <c r="I220" s="335"/>
      <c r="J220" s="35"/>
      <c r="K220" s="35"/>
    </row>
    <row r="221" spans="2:11" ht="32.25" thickBot="1">
      <c r="B221" s="172" t="s">
        <v>39</v>
      </c>
      <c r="C221" s="8" t="s">
        <v>55</v>
      </c>
      <c r="D221" s="9">
        <v>14</v>
      </c>
      <c r="E221" s="9"/>
      <c r="F221" s="11"/>
      <c r="G221" s="33">
        <f>G222+G230</f>
        <v>143414</v>
      </c>
      <c r="H221" s="332">
        <f>H222+H230</f>
        <v>143414</v>
      </c>
      <c r="I221" s="332">
        <f>I222+I230</f>
        <v>143625</v>
      </c>
      <c r="J221" s="33">
        <f>J222+J230</f>
        <v>25000</v>
      </c>
      <c r="K221" s="33">
        <f>K222+K230</f>
        <v>168414</v>
      </c>
    </row>
    <row r="222" spans="2:11" ht="54" customHeight="1">
      <c r="B222" s="121" t="s">
        <v>1663</v>
      </c>
      <c r="C222" s="70" t="s">
        <v>109</v>
      </c>
      <c r="D222" s="71" t="s">
        <v>114</v>
      </c>
      <c r="E222" s="106" t="s">
        <v>28</v>
      </c>
      <c r="F222" s="107"/>
      <c r="G222" s="95">
        <f>G226+G223</f>
        <v>143414</v>
      </c>
      <c r="H222" s="345">
        <f>H226+H223</f>
        <v>143414</v>
      </c>
      <c r="I222" s="345">
        <f>I226+I223</f>
        <v>143625</v>
      </c>
      <c r="J222" s="95">
        <f>J226+J223</f>
        <v>25000</v>
      </c>
      <c r="K222" s="95">
        <f>K226+K223</f>
        <v>168414</v>
      </c>
    </row>
    <row r="223" spans="2:11" ht="31.5" hidden="1">
      <c r="B223" s="121" t="s">
        <v>1633</v>
      </c>
      <c r="C223" s="70" t="s">
        <v>109</v>
      </c>
      <c r="D223" s="71" t="s">
        <v>114</v>
      </c>
      <c r="E223" s="106" t="s">
        <v>557</v>
      </c>
      <c r="F223" s="107"/>
      <c r="G223" s="95">
        <f aca="true" t="shared" si="17" ref="G223:K224">G224</f>
        <v>0</v>
      </c>
      <c r="H223" s="345">
        <f t="shared" si="17"/>
        <v>0</v>
      </c>
      <c r="I223" s="345">
        <f t="shared" si="17"/>
        <v>0</v>
      </c>
      <c r="J223" s="95">
        <f t="shared" si="17"/>
        <v>0</v>
      </c>
      <c r="K223" s="95">
        <f t="shared" si="17"/>
        <v>0</v>
      </c>
    </row>
    <row r="224" spans="2:11" ht="31.5" hidden="1">
      <c r="B224" s="121" t="s">
        <v>556</v>
      </c>
      <c r="C224" s="70" t="s">
        <v>109</v>
      </c>
      <c r="D224" s="71" t="s">
        <v>114</v>
      </c>
      <c r="E224" s="106" t="s">
        <v>558</v>
      </c>
      <c r="F224" s="107"/>
      <c r="G224" s="95">
        <f t="shared" si="17"/>
        <v>0</v>
      </c>
      <c r="H224" s="345">
        <f t="shared" si="17"/>
        <v>0</v>
      </c>
      <c r="I224" s="345">
        <f t="shared" si="17"/>
        <v>0</v>
      </c>
      <c r="J224" s="95">
        <f t="shared" si="17"/>
        <v>0</v>
      </c>
      <c r="K224" s="95">
        <f t="shared" si="17"/>
        <v>0</v>
      </c>
    </row>
    <row r="225" spans="2:11" ht="31.5" hidden="1">
      <c r="B225" s="121" t="s">
        <v>1145</v>
      </c>
      <c r="C225" s="70" t="s">
        <v>109</v>
      </c>
      <c r="D225" s="71" t="s">
        <v>114</v>
      </c>
      <c r="E225" s="106" t="s">
        <v>559</v>
      </c>
      <c r="F225" s="81">
        <v>200</v>
      </c>
      <c r="G225" s="35"/>
      <c r="H225" s="335"/>
      <c r="I225" s="335"/>
      <c r="J225" s="35"/>
      <c r="K225" s="35"/>
    </row>
    <row r="226" spans="2:11" ht="21" customHeight="1">
      <c r="B226" s="121" t="s">
        <v>1658</v>
      </c>
      <c r="C226" s="70" t="s">
        <v>109</v>
      </c>
      <c r="D226" s="71" t="s">
        <v>114</v>
      </c>
      <c r="E226" s="106" t="s">
        <v>119</v>
      </c>
      <c r="F226" s="107"/>
      <c r="G226" s="95">
        <f>G227</f>
        <v>143414</v>
      </c>
      <c r="H226" s="345">
        <f>H227</f>
        <v>143414</v>
      </c>
      <c r="I226" s="345">
        <f>I227</f>
        <v>143625</v>
      </c>
      <c r="J226" s="95">
        <f>J227</f>
        <v>25000</v>
      </c>
      <c r="K226" s="95">
        <f>K227</f>
        <v>168414</v>
      </c>
    </row>
    <row r="227" spans="2:11" ht="35.25" customHeight="1">
      <c r="B227" s="121" t="s">
        <v>1664</v>
      </c>
      <c r="C227" s="70" t="s">
        <v>109</v>
      </c>
      <c r="D227" s="71" t="s">
        <v>114</v>
      </c>
      <c r="E227" s="106" t="s">
        <v>118</v>
      </c>
      <c r="F227" s="107"/>
      <c r="G227" s="95">
        <f>G228+G229</f>
        <v>143414</v>
      </c>
      <c r="H227" s="345">
        <f>H228+H229</f>
        <v>143414</v>
      </c>
      <c r="I227" s="345">
        <f>I228+I229</f>
        <v>143625</v>
      </c>
      <c r="J227" s="95">
        <f>J228+J229</f>
        <v>25000</v>
      </c>
      <c r="K227" s="95">
        <f>K228+K229</f>
        <v>168414</v>
      </c>
    </row>
    <row r="228" spans="2:11" ht="47.25">
      <c r="B228" s="121" t="s">
        <v>1146</v>
      </c>
      <c r="C228" s="70" t="s">
        <v>109</v>
      </c>
      <c r="D228" s="71" t="s">
        <v>114</v>
      </c>
      <c r="E228" s="106" t="s">
        <v>1113</v>
      </c>
      <c r="F228" s="81">
        <v>200</v>
      </c>
      <c r="G228" s="35">
        <v>132745</v>
      </c>
      <c r="H228" s="335">
        <v>132745</v>
      </c>
      <c r="I228" s="335">
        <v>132745</v>
      </c>
      <c r="J228" s="35">
        <v>25000</v>
      </c>
      <c r="K228" s="35">
        <f>G228+J228</f>
        <v>157745</v>
      </c>
    </row>
    <row r="229" spans="2:11" ht="48.75" customHeight="1" thickBot="1">
      <c r="B229" s="121" t="s">
        <v>2055</v>
      </c>
      <c r="C229" s="70" t="s">
        <v>109</v>
      </c>
      <c r="D229" s="71" t="s">
        <v>114</v>
      </c>
      <c r="E229" s="106" t="s">
        <v>1113</v>
      </c>
      <c r="F229" s="81">
        <v>600</v>
      </c>
      <c r="G229" s="35">
        <v>10669</v>
      </c>
      <c r="H229" s="335">
        <v>10669</v>
      </c>
      <c r="I229" s="335">
        <v>10880</v>
      </c>
      <c r="J229" s="35"/>
      <c r="K229" s="35">
        <f>G229+J229</f>
        <v>10669</v>
      </c>
    </row>
    <row r="230" spans="2:11" ht="27.75" customHeight="1" hidden="1">
      <c r="B230" s="121" t="s">
        <v>149</v>
      </c>
      <c r="C230" s="59" t="s">
        <v>55</v>
      </c>
      <c r="D230" s="59">
        <v>14</v>
      </c>
      <c r="E230" s="114">
        <v>99</v>
      </c>
      <c r="F230" s="3"/>
      <c r="G230" s="35">
        <f>G231</f>
        <v>0</v>
      </c>
      <c r="H230" s="335">
        <f>H231</f>
        <v>0</v>
      </c>
      <c r="I230" s="335">
        <f>I231</f>
        <v>0</v>
      </c>
      <c r="J230" s="35">
        <f>J231</f>
        <v>0</v>
      </c>
      <c r="K230" s="35">
        <f>K231</f>
        <v>0</v>
      </c>
    </row>
    <row r="231" spans="2:11" ht="27.75" customHeight="1" hidden="1">
      <c r="B231" s="125" t="s">
        <v>150</v>
      </c>
      <c r="C231" s="59" t="s">
        <v>55</v>
      </c>
      <c r="D231" s="59">
        <v>14</v>
      </c>
      <c r="E231" s="114" t="s">
        <v>382</v>
      </c>
      <c r="F231" s="3"/>
      <c r="G231" s="35">
        <f>G232+G233</f>
        <v>0</v>
      </c>
      <c r="H231" s="335">
        <f>H232+H233</f>
        <v>0</v>
      </c>
      <c r="I231" s="335">
        <f>I232+I233</f>
        <v>0</v>
      </c>
      <c r="J231" s="35">
        <f>J232+J233</f>
        <v>0</v>
      </c>
      <c r="K231" s="35">
        <f>K232+K233</f>
        <v>0</v>
      </c>
    </row>
    <row r="232" spans="2:11" ht="33.75" customHeight="1" hidden="1">
      <c r="B232" s="125" t="s">
        <v>1340</v>
      </c>
      <c r="C232" s="59" t="s">
        <v>55</v>
      </c>
      <c r="D232" s="59">
        <v>14</v>
      </c>
      <c r="E232" s="114" t="s">
        <v>1115</v>
      </c>
      <c r="F232" s="3">
        <v>500</v>
      </c>
      <c r="G232" s="35"/>
      <c r="H232" s="335"/>
      <c r="I232" s="335"/>
      <c r="J232" s="35"/>
      <c r="K232" s="35"/>
    </row>
    <row r="233" spans="2:11" ht="62.25" customHeight="1" hidden="1" thickBot="1">
      <c r="B233" s="297" t="s">
        <v>1380</v>
      </c>
      <c r="C233" s="59" t="s">
        <v>55</v>
      </c>
      <c r="D233" s="59">
        <v>14</v>
      </c>
      <c r="E233" s="114" t="s">
        <v>1290</v>
      </c>
      <c r="F233" s="3">
        <v>500</v>
      </c>
      <c r="G233" s="35"/>
      <c r="H233" s="335"/>
      <c r="I233" s="335"/>
      <c r="J233" s="35"/>
      <c r="K233" s="35"/>
    </row>
    <row r="234" spans="2:11" ht="16.5" thickBot="1">
      <c r="B234" s="172" t="s">
        <v>40</v>
      </c>
      <c r="C234" s="8" t="s">
        <v>56</v>
      </c>
      <c r="D234" s="9"/>
      <c r="E234" s="9"/>
      <c r="F234" s="11"/>
      <c r="G234" s="33">
        <f>G235+G277+G466+G480+G501+G519+G556</f>
        <v>11864547</v>
      </c>
      <c r="H234" s="332">
        <f>H235+H277+H466+H480+H501+H519+H556</f>
        <v>15301880</v>
      </c>
      <c r="I234" s="332">
        <f>I235+I277+I466+I480+I501+I519+I556</f>
        <v>17270995</v>
      </c>
      <c r="J234" s="33">
        <f>J235+J277+J466+J480+J501+J519+J556</f>
        <v>506778</v>
      </c>
      <c r="K234" s="33">
        <f>K235+K277+K466+K480+K501+K519+K556</f>
        <v>12371325</v>
      </c>
    </row>
    <row r="235" spans="2:11" ht="16.5" thickBot="1">
      <c r="B235" s="172" t="s">
        <v>41</v>
      </c>
      <c r="C235" s="8" t="s">
        <v>56</v>
      </c>
      <c r="D235" s="9" t="s">
        <v>61</v>
      </c>
      <c r="E235" s="9"/>
      <c r="F235" s="11"/>
      <c r="G235" s="33">
        <f>G236+G240+G245+G273</f>
        <v>655977</v>
      </c>
      <c r="H235" s="332">
        <f>H236+H240+H245+H273</f>
        <v>1222612</v>
      </c>
      <c r="I235" s="332">
        <f>I236+I240+I245+I273</f>
        <v>8131205</v>
      </c>
      <c r="J235" s="33">
        <f>J236+J240+J245+J273</f>
        <v>-112283</v>
      </c>
      <c r="K235" s="33">
        <f>K236+K240+K245+K273</f>
        <v>543694</v>
      </c>
    </row>
    <row r="236" spans="2:11" s="24" customFormat="1" ht="48" customHeight="1">
      <c r="B236" s="121" t="s">
        <v>1663</v>
      </c>
      <c r="C236" s="70" t="s">
        <v>29</v>
      </c>
      <c r="D236" s="71" t="s">
        <v>28</v>
      </c>
      <c r="E236" s="119" t="s">
        <v>169</v>
      </c>
      <c r="F236" s="81"/>
      <c r="G236" s="95">
        <f aca="true" t="shared" si="18" ref="G236:K238">G237</f>
        <v>500</v>
      </c>
      <c r="H236" s="345">
        <f t="shared" si="18"/>
        <v>500</v>
      </c>
      <c r="I236" s="345">
        <f t="shared" si="18"/>
        <v>500</v>
      </c>
      <c r="J236" s="95">
        <f t="shared" si="18"/>
        <v>0</v>
      </c>
      <c r="K236" s="95">
        <f t="shared" si="18"/>
        <v>500</v>
      </c>
    </row>
    <row r="237" spans="2:11" s="24" customFormat="1" ht="31.5">
      <c r="B237" s="121" t="s">
        <v>1640</v>
      </c>
      <c r="C237" s="70" t="s">
        <v>29</v>
      </c>
      <c r="D237" s="71" t="s">
        <v>28</v>
      </c>
      <c r="E237" s="119" t="s">
        <v>170</v>
      </c>
      <c r="F237" s="81"/>
      <c r="G237" s="95">
        <f t="shared" si="18"/>
        <v>500</v>
      </c>
      <c r="H237" s="345">
        <f t="shared" si="18"/>
        <v>500</v>
      </c>
      <c r="I237" s="345">
        <f t="shared" si="18"/>
        <v>500</v>
      </c>
      <c r="J237" s="95">
        <f t="shared" si="18"/>
        <v>0</v>
      </c>
      <c r="K237" s="95">
        <f t="shared" si="18"/>
        <v>500</v>
      </c>
    </row>
    <row r="238" spans="2:11" s="24" customFormat="1" ht="31.5">
      <c r="B238" s="121" t="s">
        <v>1990</v>
      </c>
      <c r="C238" s="70" t="s">
        <v>29</v>
      </c>
      <c r="D238" s="71" t="s">
        <v>28</v>
      </c>
      <c r="E238" s="119" t="s">
        <v>171</v>
      </c>
      <c r="F238" s="81"/>
      <c r="G238" s="95">
        <f t="shared" si="18"/>
        <v>500</v>
      </c>
      <c r="H238" s="345">
        <f t="shared" si="18"/>
        <v>500</v>
      </c>
      <c r="I238" s="345">
        <f t="shared" si="18"/>
        <v>500</v>
      </c>
      <c r="J238" s="95">
        <f t="shared" si="18"/>
        <v>0</v>
      </c>
      <c r="K238" s="95">
        <f t="shared" si="18"/>
        <v>500</v>
      </c>
    </row>
    <row r="239" spans="2:11" s="24" customFormat="1" ht="31.5">
      <c r="B239" s="121" t="s">
        <v>1167</v>
      </c>
      <c r="C239" s="70" t="s">
        <v>29</v>
      </c>
      <c r="D239" s="71" t="s">
        <v>28</v>
      </c>
      <c r="E239" s="106" t="s">
        <v>157</v>
      </c>
      <c r="F239" s="81">
        <v>200</v>
      </c>
      <c r="G239" s="35">
        <v>500</v>
      </c>
      <c r="H239" s="335">
        <v>500</v>
      </c>
      <c r="I239" s="335">
        <v>500</v>
      </c>
      <c r="J239" s="35"/>
      <c r="K239" s="35">
        <f>G239+J239</f>
        <v>500</v>
      </c>
    </row>
    <row r="240" spans="2:11" s="24" customFormat="1" ht="39" customHeight="1">
      <c r="B240" s="121" t="s">
        <v>1665</v>
      </c>
      <c r="C240" s="70" t="s">
        <v>29</v>
      </c>
      <c r="D240" s="71" t="s">
        <v>28</v>
      </c>
      <c r="E240" s="176">
        <v>4</v>
      </c>
      <c r="F240" s="81"/>
      <c r="G240" s="95">
        <f aca="true" t="shared" si="19" ref="G240:K241">G241</f>
        <v>240</v>
      </c>
      <c r="H240" s="345">
        <f t="shared" si="19"/>
        <v>204</v>
      </c>
      <c r="I240" s="345">
        <f t="shared" si="19"/>
        <v>66</v>
      </c>
      <c r="J240" s="95">
        <f t="shared" si="19"/>
        <v>609</v>
      </c>
      <c r="K240" s="95">
        <f t="shared" si="19"/>
        <v>849</v>
      </c>
    </row>
    <row r="241" spans="2:11" s="24" customFormat="1" ht="15.75">
      <c r="B241" s="121" t="s">
        <v>1666</v>
      </c>
      <c r="C241" s="70" t="s">
        <v>29</v>
      </c>
      <c r="D241" s="71" t="s">
        <v>28</v>
      </c>
      <c r="E241" s="106" t="s">
        <v>621</v>
      </c>
      <c r="F241" s="81"/>
      <c r="G241" s="95">
        <f t="shared" si="19"/>
        <v>240</v>
      </c>
      <c r="H241" s="345">
        <f t="shared" si="19"/>
        <v>204</v>
      </c>
      <c r="I241" s="345">
        <f t="shared" si="19"/>
        <v>66</v>
      </c>
      <c r="J241" s="95">
        <f t="shared" si="19"/>
        <v>609</v>
      </c>
      <c r="K241" s="95">
        <f t="shared" si="19"/>
        <v>849</v>
      </c>
    </row>
    <row r="242" spans="2:11" s="24" customFormat="1" ht="94.5">
      <c r="B242" s="145" t="s">
        <v>2048</v>
      </c>
      <c r="C242" s="70" t="s">
        <v>29</v>
      </c>
      <c r="D242" s="71" t="s">
        <v>28</v>
      </c>
      <c r="E242" s="106" t="s">
        <v>173</v>
      </c>
      <c r="F242" s="81"/>
      <c r="G242" s="95">
        <f>G244+G243</f>
        <v>240</v>
      </c>
      <c r="H242" s="345">
        <f>H244+H243</f>
        <v>204</v>
      </c>
      <c r="I242" s="345">
        <f>I244+I243</f>
        <v>66</v>
      </c>
      <c r="J242" s="95">
        <f>J244+J243</f>
        <v>609</v>
      </c>
      <c r="K242" s="95">
        <f>K244+K243</f>
        <v>849</v>
      </c>
    </row>
    <row r="243" spans="2:11" s="24" customFormat="1" ht="49.5" hidden="1">
      <c r="B243" s="303" t="s">
        <v>1668</v>
      </c>
      <c r="C243" s="70" t="s">
        <v>29</v>
      </c>
      <c r="D243" s="71" t="s">
        <v>28</v>
      </c>
      <c r="E243" s="106" t="s">
        <v>1331</v>
      </c>
      <c r="F243" s="81">
        <v>200</v>
      </c>
      <c r="G243" s="35"/>
      <c r="H243" s="335"/>
      <c r="I243" s="335"/>
      <c r="J243" s="35"/>
      <c r="K243" s="35"/>
    </row>
    <row r="244" spans="2:11" s="24" customFormat="1" ht="47.25">
      <c r="B244" s="125" t="s">
        <v>2051</v>
      </c>
      <c r="C244" s="70" t="s">
        <v>29</v>
      </c>
      <c r="D244" s="71" t="s">
        <v>28</v>
      </c>
      <c r="E244" s="106" t="s">
        <v>158</v>
      </c>
      <c r="F244" s="81">
        <v>200</v>
      </c>
      <c r="G244" s="35">
        <v>240</v>
      </c>
      <c r="H244" s="335">
        <v>204</v>
      </c>
      <c r="I244" s="335">
        <v>66</v>
      </c>
      <c r="J244" s="35">
        <f>560+49</f>
        <v>609</v>
      </c>
      <c r="K244" s="35">
        <f>G244+J244</f>
        <v>849</v>
      </c>
    </row>
    <row r="245" spans="2:11" s="24" customFormat="1" ht="31.5">
      <c r="B245" s="121" t="s">
        <v>1669</v>
      </c>
      <c r="C245" s="70" t="s">
        <v>29</v>
      </c>
      <c r="D245" s="71" t="s">
        <v>28</v>
      </c>
      <c r="E245" s="106">
        <v>13</v>
      </c>
      <c r="F245" s="81"/>
      <c r="G245" s="95">
        <f>G246+G262+G268</f>
        <v>245238</v>
      </c>
      <c r="H245" s="345">
        <f>H246+H262+H268</f>
        <v>244817</v>
      </c>
      <c r="I245" s="345">
        <f>I246+I262+I268</f>
        <v>250041</v>
      </c>
      <c r="J245" s="95">
        <f>J246+J262+J268</f>
        <v>0</v>
      </c>
      <c r="K245" s="95">
        <f>K246+K262+K268</f>
        <v>245238</v>
      </c>
    </row>
    <row r="246" spans="2:11" s="24" customFormat="1" ht="40.5" customHeight="1">
      <c r="B246" s="121" t="s">
        <v>1670</v>
      </c>
      <c r="C246" s="70" t="s">
        <v>29</v>
      </c>
      <c r="D246" s="71" t="s">
        <v>28</v>
      </c>
      <c r="E246" s="106" t="s">
        <v>174</v>
      </c>
      <c r="F246" s="81"/>
      <c r="G246" s="95">
        <f>G247+G251+G254+G256</f>
        <v>203784</v>
      </c>
      <c r="H246" s="345">
        <f>H247+H251+H254+H256</f>
        <v>203784</v>
      </c>
      <c r="I246" s="345">
        <f>I247+I251+I254+I256</f>
        <v>207860</v>
      </c>
      <c r="J246" s="95">
        <f>J247+J251+J254+J256</f>
        <v>0</v>
      </c>
      <c r="K246" s="95">
        <f>K247+K251+K254+K256</f>
        <v>203784</v>
      </c>
    </row>
    <row r="247" spans="2:11" s="24" customFormat="1" ht="15.75">
      <c r="B247" s="121" t="s">
        <v>1671</v>
      </c>
      <c r="C247" s="70" t="s">
        <v>29</v>
      </c>
      <c r="D247" s="71" t="s">
        <v>28</v>
      </c>
      <c r="E247" s="106" t="s">
        <v>175</v>
      </c>
      <c r="F247" s="81"/>
      <c r="G247" s="95">
        <f>G248+G249+G250</f>
        <v>38897</v>
      </c>
      <c r="H247" s="345">
        <f>H248+H249+H250</f>
        <v>38897</v>
      </c>
      <c r="I247" s="345">
        <f>I248+I249+I250</f>
        <v>38897</v>
      </c>
      <c r="J247" s="95">
        <f>J248+J249+J250</f>
        <v>0</v>
      </c>
      <c r="K247" s="95">
        <f>K248+K249+K250</f>
        <v>38897</v>
      </c>
    </row>
    <row r="248" spans="2:11" s="24" customFormat="1" ht="47.25">
      <c r="B248" s="121" t="s">
        <v>1147</v>
      </c>
      <c r="C248" s="70" t="s">
        <v>29</v>
      </c>
      <c r="D248" s="71" t="s">
        <v>28</v>
      </c>
      <c r="E248" s="106" t="s">
        <v>159</v>
      </c>
      <c r="F248" s="81">
        <v>200</v>
      </c>
      <c r="G248" s="35">
        <v>22739</v>
      </c>
      <c r="H248" s="335">
        <v>22739</v>
      </c>
      <c r="I248" s="335">
        <v>22739</v>
      </c>
      <c r="J248" s="35">
        <v>4250</v>
      </c>
      <c r="K248" s="35">
        <f>G248+J248</f>
        <v>26989</v>
      </c>
    </row>
    <row r="249" spans="2:11" s="24" customFormat="1" ht="31.5">
      <c r="B249" s="121" t="s">
        <v>160</v>
      </c>
      <c r="C249" s="70" t="s">
        <v>29</v>
      </c>
      <c r="D249" s="71" t="s">
        <v>28</v>
      </c>
      <c r="E249" s="114" t="s">
        <v>159</v>
      </c>
      <c r="F249" s="2">
        <v>300</v>
      </c>
      <c r="G249" s="35">
        <v>408</v>
      </c>
      <c r="H249" s="335">
        <v>408</v>
      </c>
      <c r="I249" s="335">
        <v>408</v>
      </c>
      <c r="J249" s="35">
        <v>-50</v>
      </c>
      <c r="K249" s="35">
        <f>G249+J249</f>
        <v>358</v>
      </c>
    </row>
    <row r="250" spans="2:11" s="24" customFormat="1" ht="31.5">
      <c r="B250" s="121" t="s">
        <v>161</v>
      </c>
      <c r="C250" s="70" t="s">
        <v>29</v>
      </c>
      <c r="D250" s="71" t="s">
        <v>28</v>
      </c>
      <c r="E250" s="106" t="s">
        <v>159</v>
      </c>
      <c r="F250" s="81">
        <v>800</v>
      </c>
      <c r="G250" s="35">
        <v>15750</v>
      </c>
      <c r="H250" s="335">
        <v>15750</v>
      </c>
      <c r="I250" s="335">
        <v>15750</v>
      </c>
      <c r="J250" s="35">
        <v>-4200</v>
      </c>
      <c r="K250" s="35">
        <f>G250+J250</f>
        <v>11550</v>
      </c>
    </row>
    <row r="251" spans="2:11" s="24" customFormat="1" ht="47.25">
      <c r="B251" s="121" t="s">
        <v>1672</v>
      </c>
      <c r="C251" s="70" t="s">
        <v>29</v>
      </c>
      <c r="D251" s="71" t="s">
        <v>28</v>
      </c>
      <c r="E251" s="106" t="s">
        <v>176</v>
      </c>
      <c r="F251" s="81"/>
      <c r="G251" s="95">
        <f>G252+G253</f>
        <v>3000</v>
      </c>
      <c r="H251" s="345">
        <f>H252+H253</f>
        <v>3000</v>
      </c>
      <c r="I251" s="345">
        <f>I252+I253</f>
        <v>3000</v>
      </c>
      <c r="J251" s="95">
        <f>J252+J253</f>
        <v>0</v>
      </c>
      <c r="K251" s="95">
        <f>K252+K253</f>
        <v>3000</v>
      </c>
    </row>
    <row r="252" spans="2:11" s="24" customFormat="1" ht="63">
      <c r="B252" s="121" t="s">
        <v>1148</v>
      </c>
      <c r="C252" s="70" t="s">
        <v>29</v>
      </c>
      <c r="D252" s="71" t="s">
        <v>28</v>
      </c>
      <c r="E252" s="106" t="s">
        <v>162</v>
      </c>
      <c r="F252" s="81">
        <v>200</v>
      </c>
      <c r="G252" s="35">
        <v>750</v>
      </c>
      <c r="H252" s="335">
        <v>750</v>
      </c>
      <c r="I252" s="335">
        <v>750</v>
      </c>
      <c r="J252" s="35"/>
      <c r="K252" s="35">
        <f>G252+J252</f>
        <v>750</v>
      </c>
    </row>
    <row r="253" spans="2:11" s="24" customFormat="1" ht="47.25">
      <c r="B253" s="121" t="s">
        <v>163</v>
      </c>
      <c r="C253" s="70" t="s">
        <v>29</v>
      </c>
      <c r="D253" s="71" t="s">
        <v>28</v>
      </c>
      <c r="E253" s="106" t="s">
        <v>162</v>
      </c>
      <c r="F253" s="81">
        <v>800</v>
      </c>
      <c r="G253" s="35">
        <v>2250</v>
      </c>
      <c r="H253" s="335">
        <v>2250</v>
      </c>
      <c r="I253" s="335">
        <v>2250</v>
      </c>
      <c r="J253" s="35"/>
      <c r="K253" s="35">
        <f>G253+J253</f>
        <v>2250</v>
      </c>
    </row>
    <row r="254" spans="2:11" s="24" customFormat="1" ht="31.5">
      <c r="B254" s="121" t="s">
        <v>1673</v>
      </c>
      <c r="C254" s="70" t="s">
        <v>29</v>
      </c>
      <c r="D254" s="71" t="s">
        <v>28</v>
      </c>
      <c r="E254" s="106" t="s">
        <v>177</v>
      </c>
      <c r="F254" s="81"/>
      <c r="G254" s="95">
        <f>G255</f>
        <v>2726</v>
      </c>
      <c r="H254" s="345">
        <f>H255</f>
        <v>2726</v>
      </c>
      <c r="I254" s="345">
        <f>I255</f>
        <v>2726</v>
      </c>
      <c r="J254" s="95">
        <f>J255</f>
        <v>0</v>
      </c>
      <c r="K254" s="95">
        <f>K255</f>
        <v>2726</v>
      </c>
    </row>
    <row r="255" spans="2:11" s="24" customFormat="1" ht="47.25">
      <c r="B255" s="121" t="s">
        <v>2032</v>
      </c>
      <c r="C255" s="70" t="s">
        <v>29</v>
      </c>
      <c r="D255" s="71" t="s">
        <v>28</v>
      </c>
      <c r="E255" s="106" t="s">
        <v>1632</v>
      </c>
      <c r="F255" s="81">
        <v>800</v>
      </c>
      <c r="G255" s="35">
        <v>2726</v>
      </c>
      <c r="H255" s="335">
        <v>2726</v>
      </c>
      <c r="I255" s="335">
        <v>2726</v>
      </c>
      <c r="J255" s="35"/>
      <c r="K255" s="35">
        <f>G255+J255</f>
        <v>2726</v>
      </c>
    </row>
    <row r="256" spans="2:11" s="24" customFormat="1" ht="31.5">
      <c r="B256" s="121" t="s">
        <v>452</v>
      </c>
      <c r="C256" s="70" t="s">
        <v>29</v>
      </c>
      <c r="D256" s="71" t="s">
        <v>28</v>
      </c>
      <c r="E256" s="106" t="s">
        <v>178</v>
      </c>
      <c r="F256" s="81"/>
      <c r="G256" s="95">
        <f>G257+G258+G259+G260+G261</f>
        <v>159161</v>
      </c>
      <c r="H256" s="345">
        <f>H257+H258+H259+H260+H261</f>
        <v>159161</v>
      </c>
      <c r="I256" s="345">
        <f>I257+I258+I259+I260+I261</f>
        <v>163237</v>
      </c>
      <c r="J256" s="95">
        <f>J257+J258+J259+J260+J261</f>
        <v>0</v>
      </c>
      <c r="K256" s="95">
        <f>K257+K258+K259+K260+K261</f>
        <v>159161</v>
      </c>
    </row>
    <row r="257" spans="2:11" s="24" customFormat="1" ht="78.75">
      <c r="B257" s="121" t="s">
        <v>146</v>
      </c>
      <c r="C257" s="70" t="s">
        <v>29</v>
      </c>
      <c r="D257" s="71" t="s">
        <v>28</v>
      </c>
      <c r="E257" s="106" t="s">
        <v>164</v>
      </c>
      <c r="F257" s="81">
        <v>100</v>
      </c>
      <c r="G257" s="35">
        <v>128745</v>
      </c>
      <c r="H257" s="335">
        <v>128745</v>
      </c>
      <c r="I257" s="335">
        <v>132700</v>
      </c>
      <c r="J257" s="35"/>
      <c r="K257" s="35">
        <f>G257+J257</f>
        <v>128745</v>
      </c>
    </row>
    <row r="258" spans="2:11" s="24" customFormat="1" ht="47.25">
      <c r="B258" s="121" t="s">
        <v>763</v>
      </c>
      <c r="C258" s="70" t="s">
        <v>29</v>
      </c>
      <c r="D258" s="71" t="s">
        <v>28</v>
      </c>
      <c r="E258" s="106" t="s">
        <v>164</v>
      </c>
      <c r="F258" s="81">
        <v>200</v>
      </c>
      <c r="G258" s="35">
        <v>23828</v>
      </c>
      <c r="H258" s="335">
        <v>23828</v>
      </c>
      <c r="I258" s="335">
        <v>23828</v>
      </c>
      <c r="J258" s="35"/>
      <c r="K258" s="35">
        <f>G258+J258</f>
        <v>23828</v>
      </c>
    </row>
    <row r="259" spans="2:11" s="24" customFormat="1" ht="47.25">
      <c r="B259" s="121" t="s">
        <v>165</v>
      </c>
      <c r="C259" s="70" t="s">
        <v>29</v>
      </c>
      <c r="D259" s="71" t="s">
        <v>28</v>
      </c>
      <c r="E259" s="106" t="s">
        <v>164</v>
      </c>
      <c r="F259" s="81">
        <v>600</v>
      </c>
      <c r="G259" s="35">
        <v>3946</v>
      </c>
      <c r="H259" s="335">
        <v>3946</v>
      </c>
      <c r="I259" s="335">
        <v>4067</v>
      </c>
      <c r="J259" s="35"/>
      <c r="K259" s="35">
        <f>G259+J259</f>
        <v>3946</v>
      </c>
    </row>
    <row r="260" spans="2:11" s="24" customFormat="1" ht="31.5">
      <c r="B260" s="121" t="s">
        <v>166</v>
      </c>
      <c r="C260" s="70" t="s">
        <v>29</v>
      </c>
      <c r="D260" s="71" t="s">
        <v>28</v>
      </c>
      <c r="E260" s="106" t="s">
        <v>164</v>
      </c>
      <c r="F260" s="81">
        <v>800</v>
      </c>
      <c r="G260" s="35">
        <v>2642</v>
      </c>
      <c r="H260" s="335">
        <v>2642</v>
      </c>
      <c r="I260" s="335">
        <v>2642</v>
      </c>
      <c r="J260" s="35"/>
      <c r="K260" s="35">
        <f>G260+J260</f>
        <v>2642</v>
      </c>
    </row>
    <row r="261" spans="2:11" s="24" customFormat="1" ht="52.5" customHeight="1" hidden="1">
      <c r="B261" s="121" t="s">
        <v>1413</v>
      </c>
      <c r="C261" s="70" t="s">
        <v>29</v>
      </c>
      <c r="D261" s="71" t="s">
        <v>28</v>
      </c>
      <c r="E261" s="106" t="s">
        <v>1403</v>
      </c>
      <c r="F261" s="81">
        <v>600</v>
      </c>
      <c r="G261" s="35"/>
      <c r="H261" s="335"/>
      <c r="I261" s="335"/>
      <c r="J261" s="35"/>
      <c r="K261" s="35">
        <f>G261+J261</f>
        <v>0</v>
      </c>
    </row>
    <row r="262" spans="2:11" s="24" customFormat="1" ht="15.75">
      <c r="B262" s="121" t="s">
        <v>1674</v>
      </c>
      <c r="C262" s="70" t="s">
        <v>29</v>
      </c>
      <c r="D262" s="71" t="s">
        <v>28</v>
      </c>
      <c r="E262" s="106" t="s">
        <v>179</v>
      </c>
      <c r="F262" s="81"/>
      <c r="G262" s="95">
        <f>G263+G266</f>
        <v>10588</v>
      </c>
      <c r="H262" s="345">
        <f>H263+H266</f>
        <v>10588</v>
      </c>
      <c r="I262" s="345">
        <f>I263+I266</f>
        <v>10903</v>
      </c>
      <c r="J262" s="95">
        <f>J263+J266</f>
        <v>0</v>
      </c>
      <c r="K262" s="95">
        <f>K263+K266</f>
        <v>10588</v>
      </c>
    </row>
    <row r="263" spans="2:11" s="24" customFormat="1" ht="31.5">
      <c r="B263" s="121" t="s">
        <v>1675</v>
      </c>
      <c r="C263" s="70" t="s">
        <v>29</v>
      </c>
      <c r="D263" s="71" t="s">
        <v>28</v>
      </c>
      <c r="E263" s="106" t="s">
        <v>180</v>
      </c>
      <c r="F263" s="81"/>
      <c r="G263" s="95">
        <f>G264+G265</f>
        <v>2269</v>
      </c>
      <c r="H263" s="345">
        <f>H264+H265</f>
        <v>2269</v>
      </c>
      <c r="I263" s="345">
        <f>I264+I265</f>
        <v>2338</v>
      </c>
      <c r="J263" s="95">
        <f>J264+J265</f>
        <v>0</v>
      </c>
      <c r="K263" s="95">
        <f>K264+K265</f>
        <v>2269</v>
      </c>
    </row>
    <row r="264" spans="2:11" s="24" customFormat="1" ht="47.25">
      <c r="B264" s="121" t="s">
        <v>165</v>
      </c>
      <c r="C264" s="70" t="s">
        <v>29</v>
      </c>
      <c r="D264" s="71" t="s">
        <v>28</v>
      </c>
      <c r="E264" s="106" t="s">
        <v>167</v>
      </c>
      <c r="F264" s="81">
        <v>600</v>
      </c>
      <c r="G264" s="35">
        <v>2249</v>
      </c>
      <c r="H264" s="335">
        <v>2249</v>
      </c>
      <c r="I264" s="335">
        <v>2318</v>
      </c>
      <c r="J264" s="35"/>
      <c r="K264" s="35">
        <f>G264+J264</f>
        <v>2249</v>
      </c>
    </row>
    <row r="265" spans="2:11" s="24" customFormat="1" ht="31.5">
      <c r="B265" s="121" t="s">
        <v>1567</v>
      </c>
      <c r="C265" s="70" t="s">
        <v>29</v>
      </c>
      <c r="D265" s="71" t="s">
        <v>28</v>
      </c>
      <c r="E265" s="106" t="s">
        <v>168</v>
      </c>
      <c r="F265" s="81">
        <v>600</v>
      </c>
      <c r="G265" s="35">
        <v>20</v>
      </c>
      <c r="H265" s="335">
        <v>20</v>
      </c>
      <c r="I265" s="335">
        <v>20</v>
      </c>
      <c r="J265" s="35"/>
      <c r="K265" s="35">
        <f>G265+J265</f>
        <v>20</v>
      </c>
    </row>
    <row r="266" spans="2:11" s="24" customFormat="1" ht="31.5">
      <c r="B266" s="161" t="s">
        <v>1676</v>
      </c>
      <c r="C266" s="70" t="s">
        <v>29</v>
      </c>
      <c r="D266" s="71" t="s">
        <v>28</v>
      </c>
      <c r="E266" s="106" t="s">
        <v>1017</v>
      </c>
      <c r="F266" s="81"/>
      <c r="G266" s="95">
        <f>G267</f>
        <v>8319</v>
      </c>
      <c r="H266" s="345">
        <f>H267</f>
        <v>8319</v>
      </c>
      <c r="I266" s="345">
        <f>I267</f>
        <v>8565</v>
      </c>
      <c r="J266" s="95">
        <f>J267</f>
        <v>0</v>
      </c>
      <c r="K266" s="95">
        <f>K267</f>
        <v>8319</v>
      </c>
    </row>
    <row r="267" spans="2:11" s="24" customFormat="1" ht="31.5">
      <c r="B267" s="161" t="s">
        <v>1016</v>
      </c>
      <c r="C267" s="70" t="s">
        <v>29</v>
      </c>
      <c r="D267" s="71" t="s">
        <v>28</v>
      </c>
      <c r="E267" s="106" t="s">
        <v>1018</v>
      </c>
      <c r="F267" s="81">
        <v>500</v>
      </c>
      <c r="G267" s="35">
        <v>8319</v>
      </c>
      <c r="H267" s="335">
        <v>8319</v>
      </c>
      <c r="I267" s="335">
        <v>8565</v>
      </c>
      <c r="J267" s="35"/>
      <c r="K267" s="35">
        <f>G267+J267</f>
        <v>8319</v>
      </c>
    </row>
    <row r="268" spans="2:11" s="24" customFormat="1" ht="18.75" customHeight="1">
      <c r="B268" s="161" t="s">
        <v>142</v>
      </c>
      <c r="C268" s="70" t="s">
        <v>29</v>
      </c>
      <c r="D268" s="71" t="s">
        <v>28</v>
      </c>
      <c r="E268" s="106" t="s">
        <v>1019</v>
      </c>
      <c r="F268" s="81"/>
      <c r="G268" s="95">
        <f>G269</f>
        <v>30866</v>
      </c>
      <c r="H268" s="345">
        <f>H269</f>
        <v>30445</v>
      </c>
      <c r="I268" s="345">
        <f>I269</f>
        <v>31278</v>
      </c>
      <c r="J268" s="95">
        <f>J269</f>
        <v>0</v>
      </c>
      <c r="K268" s="95">
        <f>K269</f>
        <v>30866</v>
      </c>
    </row>
    <row r="269" spans="2:11" s="24" customFormat="1" ht="31.5">
      <c r="B269" s="161" t="s">
        <v>1643</v>
      </c>
      <c r="C269" s="70" t="s">
        <v>29</v>
      </c>
      <c r="D269" s="71" t="s">
        <v>28</v>
      </c>
      <c r="E269" s="106" t="s">
        <v>1020</v>
      </c>
      <c r="F269" s="81"/>
      <c r="G269" s="95">
        <f>G270+G271+G272</f>
        <v>30866</v>
      </c>
      <c r="H269" s="345">
        <f>H270+H271+H272</f>
        <v>30445</v>
      </c>
      <c r="I269" s="345">
        <f>I270+I271+I272</f>
        <v>31278</v>
      </c>
      <c r="J269" s="95">
        <f>J270+J271+J272</f>
        <v>0</v>
      </c>
      <c r="K269" s="95">
        <f>K270+K271+K272</f>
        <v>30866</v>
      </c>
    </row>
    <row r="270" spans="2:11" s="24" customFormat="1" ht="78.75">
      <c r="B270" s="174" t="s">
        <v>143</v>
      </c>
      <c r="C270" s="70" t="s">
        <v>29</v>
      </c>
      <c r="D270" s="71" t="s">
        <v>28</v>
      </c>
      <c r="E270" s="106" t="s">
        <v>1021</v>
      </c>
      <c r="F270" s="81">
        <v>100</v>
      </c>
      <c r="G270" s="35">
        <v>27219</v>
      </c>
      <c r="H270" s="335">
        <v>27219</v>
      </c>
      <c r="I270" s="335">
        <v>28052</v>
      </c>
      <c r="J270" s="35"/>
      <c r="K270" s="35">
        <f>G270+J270</f>
        <v>27219</v>
      </c>
    </row>
    <row r="271" spans="2:11" s="24" customFormat="1" ht="47.25">
      <c r="B271" s="161" t="s">
        <v>947</v>
      </c>
      <c r="C271" s="70" t="s">
        <v>29</v>
      </c>
      <c r="D271" s="71" t="s">
        <v>28</v>
      </c>
      <c r="E271" s="106" t="s">
        <v>1021</v>
      </c>
      <c r="F271" s="81">
        <v>200</v>
      </c>
      <c r="G271" s="35">
        <v>3161</v>
      </c>
      <c r="H271" s="335">
        <v>2740</v>
      </c>
      <c r="I271" s="335">
        <v>2740</v>
      </c>
      <c r="J271" s="35"/>
      <c r="K271" s="35">
        <f>G271+J271</f>
        <v>3161</v>
      </c>
    </row>
    <row r="272" spans="2:11" s="24" customFormat="1" ht="31.5">
      <c r="B272" s="161" t="s">
        <v>144</v>
      </c>
      <c r="C272" s="70" t="s">
        <v>29</v>
      </c>
      <c r="D272" s="71" t="s">
        <v>28</v>
      </c>
      <c r="E272" s="106" t="s">
        <v>1021</v>
      </c>
      <c r="F272" s="81">
        <v>800</v>
      </c>
      <c r="G272" s="35">
        <v>486</v>
      </c>
      <c r="H272" s="335">
        <v>486</v>
      </c>
      <c r="I272" s="335">
        <v>486</v>
      </c>
      <c r="J272" s="35"/>
      <c r="K272" s="35">
        <f>G272+J272</f>
        <v>486</v>
      </c>
    </row>
    <row r="273" spans="2:11" s="24" customFormat="1" ht="15.75">
      <c r="B273" s="241" t="s">
        <v>149</v>
      </c>
      <c r="C273" s="70" t="s">
        <v>29</v>
      </c>
      <c r="D273" s="71" t="s">
        <v>28</v>
      </c>
      <c r="E273" s="106">
        <v>99</v>
      </c>
      <c r="F273" s="81"/>
      <c r="G273" s="95">
        <f>G274</f>
        <v>409999</v>
      </c>
      <c r="H273" s="345">
        <f>H274</f>
        <v>977091</v>
      </c>
      <c r="I273" s="345">
        <f>I274</f>
        <v>7880598</v>
      </c>
      <c r="J273" s="95">
        <f>J274</f>
        <v>-112892</v>
      </c>
      <c r="K273" s="95">
        <f>K274</f>
        <v>297107</v>
      </c>
    </row>
    <row r="274" spans="2:11" s="24" customFormat="1" ht="15.75">
      <c r="B274" s="241" t="s">
        <v>150</v>
      </c>
      <c r="C274" s="70" t="s">
        <v>29</v>
      </c>
      <c r="D274" s="71" t="s">
        <v>28</v>
      </c>
      <c r="E274" s="106" t="s">
        <v>382</v>
      </c>
      <c r="F274" s="81"/>
      <c r="G274" s="95">
        <f>G275+G276</f>
        <v>409999</v>
      </c>
      <c r="H274" s="345">
        <f>H275+H276</f>
        <v>977091</v>
      </c>
      <c r="I274" s="345">
        <f>I275+I276</f>
        <v>7880598</v>
      </c>
      <c r="J274" s="95">
        <f>J275+J276</f>
        <v>-112892</v>
      </c>
      <c r="K274" s="95">
        <f>K275+K276</f>
        <v>297107</v>
      </c>
    </row>
    <row r="275" spans="2:11" s="24" customFormat="1" ht="31.5" hidden="1">
      <c r="B275" s="161" t="s">
        <v>1336</v>
      </c>
      <c r="C275" s="70" t="s">
        <v>29</v>
      </c>
      <c r="D275" s="71" t="s">
        <v>28</v>
      </c>
      <c r="E275" s="106" t="s">
        <v>1115</v>
      </c>
      <c r="F275" s="81">
        <v>200</v>
      </c>
      <c r="G275" s="35"/>
      <c r="H275" s="335"/>
      <c r="I275" s="335"/>
      <c r="J275" s="35"/>
      <c r="K275" s="35"/>
    </row>
    <row r="276" spans="2:11" s="24" customFormat="1" ht="48" thickBot="1">
      <c r="B276" s="325" t="s">
        <v>1545</v>
      </c>
      <c r="C276" s="70" t="s">
        <v>29</v>
      </c>
      <c r="D276" s="71" t="s">
        <v>28</v>
      </c>
      <c r="E276" s="106" t="s">
        <v>1546</v>
      </c>
      <c r="F276" s="81">
        <v>800</v>
      </c>
      <c r="G276" s="35">
        <f>5619+104781+303677-4078</f>
        <v>409999</v>
      </c>
      <c r="H276" s="335">
        <f>5619+975550-4078</f>
        <v>977091</v>
      </c>
      <c r="I276" s="335">
        <f>5619+7879057-4078</f>
        <v>7880598</v>
      </c>
      <c r="J276" s="35">
        <f>-9999-106356+931+863-7-49+1725</f>
        <v>-112892</v>
      </c>
      <c r="K276" s="35">
        <f>G276+J276</f>
        <v>297107</v>
      </c>
    </row>
    <row r="277" spans="2:11" ht="16.5" thickBot="1">
      <c r="B277" s="172" t="s">
        <v>43</v>
      </c>
      <c r="C277" s="8" t="s">
        <v>56</v>
      </c>
      <c r="D277" s="9" t="s">
        <v>62</v>
      </c>
      <c r="E277" s="9"/>
      <c r="F277" s="11"/>
      <c r="G277" s="177">
        <f>G278+G457+G463</f>
        <v>3190497</v>
      </c>
      <c r="H277" s="347">
        <f>H278+H457+H463</f>
        <v>2851564</v>
      </c>
      <c r="I277" s="347">
        <f>I278+I457+I463</f>
        <v>2822414</v>
      </c>
      <c r="J277" s="177">
        <f>J278+J457+J463</f>
        <v>377159</v>
      </c>
      <c r="K277" s="177">
        <f>K278+K457+K463</f>
        <v>3567656</v>
      </c>
    </row>
    <row r="278" spans="2:11" ht="31.5">
      <c r="B278" s="239" t="s">
        <v>1677</v>
      </c>
      <c r="C278" s="68" t="s">
        <v>29</v>
      </c>
      <c r="D278" s="69" t="s">
        <v>31</v>
      </c>
      <c r="E278" s="123">
        <v>11</v>
      </c>
      <c r="F278" s="124"/>
      <c r="G278" s="94">
        <f>G279+G309+G333+G339+G362+G371+G378+G381+G391+G402+G419+G442+G452</f>
        <v>3090374</v>
      </c>
      <c r="H278" s="344">
        <f>H279+H309+H333+H339+H362+H371+H378+H381+H391+H402+H419+H442+H452</f>
        <v>2751441</v>
      </c>
      <c r="I278" s="344">
        <f>I279+I309+I333+I339+I362+I371+I378+I381+I391+I402+I419+I442+I452</f>
        <v>2722291</v>
      </c>
      <c r="J278" s="94">
        <f>J279+J309+J333+J339+J362+J371+J378+J381+J391+J402+J419+J442+J452</f>
        <v>377159</v>
      </c>
      <c r="K278" s="94">
        <f>K279+K309+K333+K339+K362+K371+K378+K381+K391+K402+K419+K442+K452</f>
        <v>3467533</v>
      </c>
    </row>
    <row r="279" spans="2:11" ht="31.5">
      <c r="B279" s="121" t="s">
        <v>1678</v>
      </c>
      <c r="C279" s="70" t="s">
        <v>29</v>
      </c>
      <c r="D279" s="71" t="s">
        <v>31</v>
      </c>
      <c r="E279" s="106" t="s">
        <v>184</v>
      </c>
      <c r="F279" s="81"/>
      <c r="G279" s="95">
        <f>G280+G285+G289+G296+G299+G302+G304+G306</f>
        <v>2600</v>
      </c>
      <c r="H279" s="345">
        <f>H280+H285+H289+H296+H299+H302+H304+H306</f>
        <v>2600</v>
      </c>
      <c r="I279" s="345">
        <f>I280+I285+I289+I296+I299+I302+I304+I306</f>
        <v>2600</v>
      </c>
      <c r="J279" s="95">
        <f>J280+J285+J289+J296+J299+J302+J304+J306</f>
        <v>0</v>
      </c>
      <c r="K279" s="95">
        <f>K280+K285+K289+K296+K299+K302+K304+K306</f>
        <v>2600</v>
      </c>
    </row>
    <row r="280" spans="2:11" ht="31.5" hidden="1">
      <c r="B280" s="121" t="s">
        <v>1679</v>
      </c>
      <c r="C280" s="70" t="s">
        <v>29</v>
      </c>
      <c r="D280" s="71" t="s">
        <v>31</v>
      </c>
      <c r="E280" s="110" t="s">
        <v>185</v>
      </c>
      <c r="F280" s="81"/>
      <c r="G280" s="95">
        <f>G281+G282+G283+G284</f>
        <v>0</v>
      </c>
      <c r="H280" s="345">
        <f>H281+H282+H283+H284</f>
        <v>0</v>
      </c>
      <c r="I280" s="345">
        <f>I281+I282+I283+I284</f>
        <v>0</v>
      </c>
      <c r="J280" s="95">
        <f>J281+J282+J283+J284</f>
        <v>0</v>
      </c>
      <c r="K280" s="95">
        <f>K281+K282+K283+K284</f>
        <v>0</v>
      </c>
    </row>
    <row r="281" spans="2:11" ht="47.25" hidden="1">
      <c r="B281" s="121" t="s">
        <v>1170</v>
      </c>
      <c r="C281" s="70" t="s">
        <v>29</v>
      </c>
      <c r="D281" s="71" t="s">
        <v>31</v>
      </c>
      <c r="E281" s="110" t="s">
        <v>186</v>
      </c>
      <c r="F281" s="81">
        <v>800</v>
      </c>
      <c r="G281" s="35"/>
      <c r="H281" s="335"/>
      <c r="I281" s="335"/>
      <c r="J281" s="35"/>
      <c r="K281" s="35"/>
    </row>
    <row r="282" spans="2:11" ht="31.5" hidden="1">
      <c r="B282" s="121" t="s">
        <v>1174</v>
      </c>
      <c r="C282" s="70" t="s">
        <v>29</v>
      </c>
      <c r="D282" s="71" t="s">
        <v>31</v>
      </c>
      <c r="E282" s="110" t="s">
        <v>187</v>
      </c>
      <c r="F282" s="81">
        <v>800</v>
      </c>
      <c r="G282" s="35"/>
      <c r="H282" s="335"/>
      <c r="I282" s="335"/>
      <c r="J282" s="35"/>
      <c r="K282" s="35"/>
    </row>
    <row r="283" spans="2:11" ht="47.25" hidden="1">
      <c r="B283" s="121" t="s">
        <v>1599</v>
      </c>
      <c r="C283" s="70" t="s">
        <v>29</v>
      </c>
      <c r="D283" s="71" t="s">
        <v>31</v>
      </c>
      <c r="E283" s="110" t="s">
        <v>188</v>
      </c>
      <c r="F283" s="81">
        <v>800</v>
      </c>
      <c r="G283" s="35"/>
      <c r="H283" s="335"/>
      <c r="I283" s="335"/>
      <c r="J283" s="35"/>
      <c r="K283" s="35"/>
    </row>
    <row r="284" spans="2:11" ht="31.5" hidden="1">
      <c r="B284" s="121" t="s">
        <v>1174</v>
      </c>
      <c r="C284" s="70" t="s">
        <v>29</v>
      </c>
      <c r="D284" s="71" t="s">
        <v>31</v>
      </c>
      <c r="E284" s="110" t="s">
        <v>189</v>
      </c>
      <c r="F284" s="81">
        <v>800</v>
      </c>
      <c r="G284" s="35"/>
      <c r="H284" s="335"/>
      <c r="I284" s="335"/>
      <c r="J284" s="35"/>
      <c r="K284" s="35"/>
    </row>
    <row r="285" spans="2:11" ht="31.5" hidden="1">
      <c r="B285" s="121" t="s">
        <v>1680</v>
      </c>
      <c r="C285" s="70" t="s">
        <v>29</v>
      </c>
      <c r="D285" s="71" t="s">
        <v>31</v>
      </c>
      <c r="E285" s="110" t="s">
        <v>190</v>
      </c>
      <c r="F285" s="81"/>
      <c r="G285" s="95">
        <f>G286+G288+G287</f>
        <v>0</v>
      </c>
      <c r="H285" s="345">
        <f>H286+H288+H287</f>
        <v>0</v>
      </c>
      <c r="I285" s="345">
        <f>I286+I288+I287</f>
        <v>0</v>
      </c>
      <c r="J285" s="95">
        <f>J286+J288+J287</f>
        <v>0</v>
      </c>
      <c r="K285" s="95">
        <f>K286+K288+K287</f>
        <v>0</v>
      </c>
    </row>
    <row r="286" spans="2:11" ht="31.5" hidden="1">
      <c r="B286" s="121" t="s">
        <v>1175</v>
      </c>
      <c r="C286" s="70" t="s">
        <v>29</v>
      </c>
      <c r="D286" s="71" t="s">
        <v>31</v>
      </c>
      <c r="E286" s="110" t="s">
        <v>191</v>
      </c>
      <c r="F286" s="81">
        <v>800</v>
      </c>
      <c r="G286" s="95"/>
      <c r="H286" s="345"/>
      <c r="I286" s="345"/>
      <c r="J286" s="95"/>
      <c r="K286" s="95"/>
    </row>
    <row r="287" spans="2:11" ht="31.5" hidden="1">
      <c r="B287" s="121" t="s">
        <v>1175</v>
      </c>
      <c r="C287" s="70" t="s">
        <v>29</v>
      </c>
      <c r="D287" s="71" t="s">
        <v>31</v>
      </c>
      <c r="E287" s="110" t="s">
        <v>191</v>
      </c>
      <c r="F287" s="81">
        <v>800</v>
      </c>
      <c r="G287" s="95"/>
      <c r="H287" s="345"/>
      <c r="I287" s="345"/>
      <c r="J287" s="95"/>
      <c r="K287" s="95"/>
    </row>
    <row r="288" spans="2:11" ht="31.5" hidden="1">
      <c r="B288" s="121" t="s">
        <v>1175</v>
      </c>
      <c r="C288" s="70" t="s">
        <v>29</v>
      </c>
      <c r="D288" s="71" t="s">
        <v>31</v>
      </c>
      <c r="E288" s="110" t="s">
        <v>192</v>
      </c>
      <c r="F288" s="81">
        <v>800</v>
      </c>
      <c r="G288" s="95"/>
      <c r="H288" s="345"/>
      <c r="I288" s="345"/>
      <c r="J288" s="95"/>
      <c r="K288" s="95"/>
    </row>
    <row r="289" spans="2:11" ht="47.25" hidden="1">
      <c r="B289" s="121" t="s">
        <v>1681</v>
      </c>
      <c r="C289" s="70" t="s">
        <v>29</v>
      </c>
      <c r="D289" s="71" t="s">
        <v>31</v>
      </c>
      <c r="E289" s="110" t="s">
        <v>193</v>
      </c>
      <c r="F289" s="81"/>
      <c r="G289" s="95">
        <f>G290+G291+G294+G295+G292+G293</f>
        <v>0</v>
      </c>
      <c r="H289" s="345">
        <f>H290+H291+H294+H295+H292+H293</f>
        <v>0</v>
      </c>
      <c r="I289" s="345">
        <f>I290+I291+I294+I295+I292+I293</f>
        <v>0</v>
      </c>
      <c r="J289" s="95">
        <f>J290+J291+J294+J295+J292+J293</f>
        <v>0</v>
      </c>
      <c r="K289" s="95">
        <f>K290+K291+K294+K295+K292+K293</f>
        <v>0</v>
      </c>
    </row>
    <row r="290" spans="2:11" ht="47.25" hidden="1">
      <c r="B290" s="121" t="s">
        <v>1176</v>
      </c>
      <c r="C290" s="70" t="s">
        <v>29</v>
      </c>
      <c r="D290" s="71" t="s">
        <v>31</v>
      </c>
      <c r="E290" s="110" t="s">
        <v>194</v>
      </c>
      <c r="F290" s="81">
        <v>800</v>
      </c>
      <c r="G290" s="95"/>
      <c r="H290" s="345"/>
      <c r="I290" s="345"/>
      <c r="J290" s="95"/>
      <c r="K290" s="95"/>
    </row>
    <row r="291" spans="2:11" ht="63" hidden="1">
      <c r="B291" s="121" t="s">
        <v>1177</v>
      </c>
      <c r="C291" s="70" t="s">
        <v>29</v>
      </c>
      <c r="D291" s="71" t="s">
        <v>31</v>
      </c>
      <c r="E291" s="110" t="s">
        <v>195</v>
      </c>
      <c r="F291" s="81">
        <v>800</v>
      </c>
      <c r="G291" s="95"/>
      <c r="H291" s="345"/>
      <c r="I291" s="345"/>
      <c r="J291" s="95"/>
      <c r="K291" s="95"/>
    </row>
    <row r="292" spans="2:11" ht="47.25" hidden="1">
      <c r="B292" s="121" t="s">
        <v>1176</v>
      </c>
      <c r="C292" s="70" t="s">
        <v>29</v>
      </c>
      <c r="D292" s="71" t="s">
        <v>31</v>
      </c>
      <c r="E292" s="110" t="s">
        <v>194</v>
      </c>
      <c r="F292" s="81">
        <v>800</v>
      </c>
      <c r="G292" s="35"/>
      <c r="H292" s="335"/>
      <c r="I292" s="335"/>
      <c r="J292" s="35"/>
      <c r="K292" s="35"/>
    </row>
    <row r="293" spans="2:11" ht="63" hidden="1">
      <c r="B293" s="121" t="s">
        <v>1306</v>
      </c>
      <c r="C293" s="70" t="s">
        <v>29</v>
      </c>
      <c r="D293" s="71" t="s">
        <v>31</v>
      </c>
      <c r="E293" s="110" t="s">
        <v>195</v>
      </c>
      <c r="F293" s="81">
        <v>800</v>
      </c>
      <c r="G293" s="35"/>
      <c r="H293" s="335"/>
      <c r="I293" s="335"/>
      <c r="J293" s="35"/>
      <c r="K293" s="35"/>
    </row>
    <row r="294" spans="2:11" ht="47.25" hidden="1">
      <c r="B294" s="121" t="s">
        <v>1176</v>
      </c>
      <c r="C294" s="70" t="s">
        <v>29</v>
      </c>
      <c r="D294" s="71" t="s">
        <v>31</v>
      </c>
      <c r="E294" s="110" t="s">
        <v>196</v>
      </c>
      <c r="F294" s="81">
        <v>800</v>
      </c>
      <c r="G294" s="35"/>
      <c r="H294" s="335"/>
      <c r="I294" s="335"/>
      <c r="J294" s="35"/>
      <c r="K294" s="35"/>
    </row>
    <row r="295" spans="2:11" ht="63" hidden="1">
      <c r="B295" s="121" t="s">
        <v>1177</v>
      </c>
      <c r="C295" s="70" t="s">
        <v>29</v>
      </c>
      <c r="D295" s="71" t="s">
        <v>31</v>
      </c>
      <c r="E295" s="110" t="s">
        <v>197</v>
      </c>
      <c r="F295" s="81">
        <v>800</v>
      </c>
      <c r="G295" s="35"/>
      <c r="H295" s="335"/>
      <c r="I295" s="335"/>
      <c r="J295" s="35"/>
      <c r="K295" s="35"/>
    </row>
    <row r="296" spans="2:11" ht="15.75" hidden="1">
      <c r="B296" s="121" t="s">
        <v>1682</v>
      </c>
      <c r="C296" s="70" t="s">
        <v>29</v>
      </c>
      <c r="D296" s="71" t="s">
        <v>31</v>
      </c>
      <c r="E296" s="110" t="s">
        <v>198</v>
      </c>
      <c r="F296" s="81"/>
      <c r="G296" s="95">
        <f>G297+G298</f>
        <v>0</v>
      </c>
      <c r="H296" s="345">
        <f>H297+H298</f>
        <v>0</v>
      </c>
      <c r="I296" s="345">
        <f>I297+I298</f>
        <v>0</v>
      </c>
      <c r="J296" s="95">
        <f>J297+J298</f>
        <v>0</v>
      </c>
      <c r="K296" s="95">
        <f>K297+K298</f>
        <v>0</v>
      </c>
    </row>
    <row r="297" spans="2:11" ht="47.25" hidden="1">
      <c r="B297" s="121" t="s">
        <v>1178</v>
      </c>
      <c r="C297" s="70" t="s">
        <v>29</v>
      </c>
      <c r="D297" s="71" t="s">
        <v>31</v>
      </c>
      <c r="E297" s="106" t="s">
        <v>199</v>
      </c>
      <c r="F297" s="81">
        <v>800</v>
      </c>
      <c r="G297" s="35"/>
      <c r="H297" s="335"/>
      <c r="I297" s="335"/>
      <c r="J297" s="35"/>
      <c r="K297" s="35"/>
    </row>
    <row r="298" spans="2:11" s="24" customFormat="1" ht="47.25" hidden="1">
      <c r="B298" s="121" t="s">
        <v>1178</v>
      </c>
      <c r="C298" s="70" t="s">
        <v>29</v>
      </c>
      <c r="D298" s="71" t="s">
        <v>31</v>
      </c>
      <c r="E298" s="106" t="s">
        <v>200</v>
      </c>
      <c r="F298" s="81">
        <v>800</v>
      </c>
      <c r="G298" s="35"/>
      <c r="H298" s="335"/>
      <c r="I298" s="335"/>
      <c r="J298" s="35"/>
      <c r="K298" s="35"/>
    </row>
    <row r="299" spans="2:11" s="24" customFormat="1" ht="31.5" hidden="1">
      <c r="B299" s="121" t="s">
        <v>1683</v>
      </c>
      <c r="C299" s="70" t="s">
        <v>29</v>
      </c>
      <c r="D299" s="71" t="s">
        <v>31</v>
      </c>
      <c r="E299" s="106" t="s">
        <v>201</v>
      </c>
      <c r="F299" s="81"/>
      <c r="G299" s="95">
        <f>G300+G301</f>
        <v>0</v>
      </c>
      <c r="H299" s="345">
        <f>H300+H301</f>
        <v>0</v>
      </c>
      <c r="I299" s="345">
        <f>I300+I301</f>
        <v>0</v>
      </c>
      <c r="J299" s="95">
        <f>J300+J301</f>
        <v>0</v>
      </c>
      <c r="K299" s="95">
        <f>K300+K301</f>
        <v>0</v>
      </c>
    </row>
    <row r="300" spans="2:11" s="24" customFormat="1" ht="47.25" hidden="1">
      <c r="B300" s="121" t="s">
        <v>1171</v>
      </c>
      <c r="C300" s="70" t="s">
        <v>29</v>
      </c>
      <c r="D300" s="71" t="s">
        <v>31</v>
      </c>
      <c r="E300" s="106" t="s">
        <v>202</v>
      </c>
      <c r="F300" s="81">
        <v>800</v>
      </c>
      <c r="G300" s="35"/>
      <c r="H300" s="335"/>
      <c r="I300" s="335"/>
      <c r="J300" s="35"/>
      <c r="K300" s="35"/>
    </row>
    <row r="301" spans="2:11" s="24" customFormat="1" ht="47.25" hidden="1">
      <c r="B301" s="121" t="s">
        <v>1171</v>
      </c>
      <c r="C301" s="70" t="s">
        <v>29</v>
      </c>
      <c r="D301" s="71" t="s">
        <v>31</v>
      </c>
      <c r="E301" s="106" t="s">
        <v>203</v>
      </c>
      <c r="F301" s="81">
        <v>800</v>
      </c>
      <c r="G301" s="35"/>
      <c r="H301" s="335"/>
      <c r="I301" s="335"/>
      <c r="J301" s="35"/>
      <c r="K301" s="35"/>
    </row>
    <row r="302" spans="2:11" s="24" customFormat="1" ht="31.5">
      <c r="B302" s="121" t="s">
        <v>1684</v>
      </c>
      <c r="C302" s="70" t="s">
        <v>29</v>
      </c>
      <c r="D302" s="71" t="s">
        <v>31</v>
      </c>
      <c r="E302" s="106" t="s">
        <v>204</v>
      </c>
      <c r="F302" s="81"/>
      <c r="G302" s="95">
        <f>G303</f>
        <v>2600</v>
      </c>
      <c r="H302" s="345">
        <f>H303</f>
        <v>2600</v>
      </c>
      <c r="I302" s="345">
        <f>I303</f>
        <v>2600</v>
      </c>
      <c r="J302" s="95">
        <f>J303</f>
        <v>0</v>
      </c>
      <c r="K302" s="95">
        <f>K303</f>
        <v>2600</v>
      </c>
    </row>
    <row r="303" spans="2:11" s="24" customFormat="1" ht="31.5">
      <c r="B303" s="121" t="s">
        <v>1172</v>
      </c>
      <c r="C303" s="70" t="s">
        <v>29</v>
      </c>
      <c r="D303" s="71" t="s">
        <v>31</v>
      </c>
      <c r="E303" s="106" t="s">
        <v>205</v>
      </c>
      <c r="F303" s="81">
        <v>800</v>
      </c>
      <c r="G303" s="35">
        <v>2600</v>
      </c>
      <c r="H303" s="335">
        <v>2600</v>
      </c>
      <c r="I303" s="335">
        <v>2600</v>
      </c>
      <c r="J303" s="35"/>
      <c r="K303" s="35">
        <f>G303+J303</f>
        <v>2600</v>
      </c>
    </row>
    <row r="304" spans="2:11" s="24" customFormat="1" ht="31.5" hidden="1">
      <c r="B304" s="121" t="s">
        <v>1685</v>
      </c>
      <c r="C304" s="70" t="s">
        <v>29</v>
      </c>
      <c r="D304" s="71" t="s">
        <v>31</v>
      </c>
      <c r="E304" s="106" t="s">
        <v>206</v>
      </c>
      <c r="F304" s="81"/>
      <c r="G304" s="95">
        <f>G305</f>
        <v>0</v>
      </c>
      <c r="H304" s="345">
        <f>H305</f>
        <v>0</v>
      </c>
      <c r="I304" s="345">
        <f>I305</f>
        <v>0</v>
      </c>
      <c r="J304" s="95">
        <f>J305</f>
        <v>0</v>
      </c>
      <c r="K304" s="95">
        <f>K305</f>
        <v>0</v>
      </c>
    </row>
    <row r="305" spans="2:11" s="24" customFormat="1" ht="33" customHeight="1" hidden="1">
      <c r="B305" s="121" t="s">
        <v>824</v>
      </c>
      <c r="C305" s="70" t="s">
        <v>29</v>
      </c>
      <c r="D305" s="71" t="s">
        <v>31</v>
      </c>
      <c r="E305" s="106" t="s">
        <v>207</v>
      </c>
      <c r="F305" s="81">
        <v>800</v>
      </c>
      <c r="G305" s="95">
        <v>0</v>
      </c>
      <c r="H305" s="345">
        <v>0</v>
      </c>
      <c r="I305" s="345">
        <v>0</v>
      </c>
      <c r="J305" s="95">
        <v>0</v>
      </c>
      <c r="K305" s="95">
        <v>0</v>
      </c>
    </row>
    <row r="306" spans="2:11" s="24" customFormat="1" ht="31.5" hidden="1">
      <c r="B306" s="121" t="s">
        <v>1686</v>
      </c>
      <c r="C306" s="70" t="s">
        <v>29</v>
      </c>
      <c r="D306" s="71" t="s">
        <v>31</v>
      </c>
      <c r="E306" s="106" t="s">
        <v>208</v>
      </c>
      <c r="F306" s="81"/>
      <c r="G306" s="95">
        <f>G307+G308</f>
        <v>0</v>
      </c>
      <c r="H306" s="345">
        <f>H307+H308</f>
        <v>0</v>
      </c>
      <c r="I306" s="345">
        <f>I307+I308</f>
        <v>0</v>
      </c>
      <c r="J306" s="95">
        <f>J307+J308</f>
        <v>0</v>
      </c>
      <c r="K306" s="95">
        <f>K307+K308</f>
        <v>0</v>
      </c>
    </row>
    <row r="307" spans="2:11" s="24" customFormat="1" ht="31.5" hidden="1">
      <c r="B307" s="121" t="s">
        <v>1173</v>
      </c>
      <c r="C307" s="70" t="s">
        <v>29</v>
      </c>
      <c r="D307" s="71" t="s">
        <v>31</v>
      </c>
      <c r="E307" s="106" t="s">
        <v>209</v>
      </c>
      <c r="F307" s="81">
        <v>800</v>
      </c>
      <c r="G307" s="35"/>
      <c r="H307" s="335"/>
      <c r="I307" s="335"/>
      <c r="J307" s="35"/>
      <c r="K307" s="35"/>
    </row>
    <row r="308" spans="2:11" s="24" customFormat="1" ht="47.25" hidden="1">
      <c r="B308" s="125" t="s">
        <v>1261</v>
      </c>
      <c r="C308" s="70" t="s">
        <v>29</v>
      </c>
      <c r="D308" s="71" t="s">
        <v>31</v>
      </c>
      <c r="E308" s="106" t="s">
        <v>1262</v>
      </c>
      <c r="F308" s="81">
        <v>800</v>
      </c>
      <c r="G308" s="35"/>
      <c r="H308" s="335"/>
      <c r="I308" s="335"/>
      <c r="J308" s="35"/>
      <c r="K308" s="35"/>
    </row>
    <row r="309" spans="2:11" s="24" customFormat="1" ht="31.5">
      <c r="B309" s="121" t="s">
        <v>1687</v>
      </c>
      <c r="C309" s="70" t="s">
        <v>29</v>
      </c>
      <c r="D309" s="71" t="s">
        <v>31</v>
      </c>
      <c r="E309" s="106" t="s">
        <v>210</v>
      </c>
      <c r="F309" s="81"/>
      <c r="G309" s="95">
        <f>G310+G315+G322+G325+G327+G329+G331+G313</f>
        <v>109441</v>
      </c>
      <c r="H309" s="345">
        <f>H310+H315+H322+H325+H327+H329+H331+H313</f>
        <v>109441</v>
      </c>
      <c r="I309" s="345">
        <f>I310+I315+I322+I325+I327+I329+I331+I313</f>
        <v>112190</v>
      </c>
      <c r="J309" s="95">
        <f>J310+J315+J322+J325+J327+J329+J331+J313</f>
        <v>0</v>
      </c>
      <c r="K309" s="95">
        <f>K310+K315+K322+K325+K327+K329+K331+K313</f>
        <v>109441</v>
      </c>
    </row>
    <row r="310" spans="2:11" s="24" customFormat="1" ht="55.5" customHeight="1" hidden="1">
      <c r="B310" s="121" t="s">
        <v>1688</v>
      </c>
      <c r="C310" s="70" t="s">
        <v>29</v>
      </c>
      <c r="D310" s="71" t="s">
        <v>31</v>
      </c>
      <c r="E310" s="106" t="s">
        <v>211</v>
      </c>
      <c r="F310" s="81"/>
      <c r="G310" s="95">
        <f>G311+G312</f>
        <v>0</v>
      </c>
      <c r="H310" s="345">
        <f>H311+H312</f>
        <v>0</v>
      </c>
      <c r="I310" s="345">
        <f>I311+I312</f>
        <v>0</v>
      </c>
      <c r="J310" s="95">
        <f>J311+J312</f>
        <v>0</v>
      </c>
      <c r="K310" s="95">
        <f>K311+K312</f>
        <v>0</v>
      </c>
    </row>
    <row r="311" spans="2:11" s="24" customFormat="1" ht="31.5" hidden="1">
      <c r="B311" s="121" t="s">
        <v>1179</v>
      </c>
      <c r="C311" s="70" t="s">
        <v>29</v>
      </c>
      <c r="D311" s="71" t="s">
        <v>31</v>
      </c>
      <c r="E311" s="106" t="s">
        <v>212</v>
      </c>
      <c r="F311" s="81">
        <v>800</v>
      </c>
      <c r="G311" s="95"/>
      <c r="H311" s="345"/>
      <c r="I311" s="345"/>
      <c r="J311" s="95"/>
      <c r="K311" s="95"/>
    </row>
    <row r="312" spans="2:11" s="24" customFormat="1" ht="31.5" hidden="1">
      <c r="B312" s="121" t="s">
        <v>1179</v>
      </c>
      <c r="C312" s="70" t="s">
        <v>29</v>
      </c>
      <c r="D312" s="71" t="s">
        <v>31</v>
      </c>
      <c r="E312" s="106" t="s">
        <v>213</v>
      </c>
      <c r="F312" s="81">
        <v>800</v>
      </c>
      <c r="G312" s="95"/>
      <c r="H312" s="345"/>
      <c r="I312" s="345"/>
      <c r="J312" s="95"/>
      <c r="K312" s="95"/>
    </row>
    <row r="313" spans="2:11" s="24" customFormat="1" ht="32.25" customHeight="1" hidden="1">
      <c r="B313" s="121" t="s">
        <v>1689</v>
      </c>
      <c r="C313" s="70" t="s">
        <v>29</v>
      </c>
      <c r="D313" s="71" t="s">
        <v>31</v>
      </c>
      <c r="E313" s="106" t="s">
        <v>211</v>
      </c>
      <c r="F313" s="81"/>
      <c r="G313" s="95">
        <f>G314</f>
        <v>0</v>
      </c>
      <c r="H313" s="345">
        <f>H314</f>
        <v>0</v>
      </c>
      <c r="I313" s="345">
        <f>I314</f>
        <v>0</v>
      </c>
      <c r="J313" s="95">
        <f>J314</f>
        <v>0</v>
      </c>
      <c r="K313" s="95">
        <f>K314</f>
        <v>0</v>
      </c>
    </row>
    <row r="314" spans="2:11" s="24" customFormat="1" ht="45" customHeight="1" hidden="1">
      <c r="B314" s="121" t="s">
        <v>1425</v>
      </c>
      <c r="C314" s="70" t="s">
        <v>29</v>
      </c>
      <c r="D314" s="71" t="s">
        <v>31</v>
      </c>
      <c r="E314" s="106" t="s">
        <v>212</v>
      </c>
      <c r="F314" s="81">
        <v>800</v>
      </c>
      <c r="G314" s="95"/>
      <c r="H314" s="345"/>
      <c r="I314" s="345"/>
      <c r="J314" s="95"/>
      <c r="K314" s="95"/>
    </row>
    <row r="315" spans="2:11" s="24" customFormat="1" ht="47.25" hidden="1">
      <c r="B315" s="121" t="s">
        <v>1690</v>
      </c>
      <c r="C315" s="70" t="s">
        <v>29</v>
      </c>
      <c r="D315" s="71" t="s">
        <v>31</v>
      </c>
      <c r="E315" s="106" t="s">
        <v>214</v>
      </c>
      <c r="F315" s="81"/>
      <c r="G315" s="95">
        <f>G316+G317+G320+G321+G318+G319</f>
        <v>0</v>
      </c>
      <c r="H315" s="345">
        <f>H316+H317+H320+H321+H318+H319</f>
        <v>0</v>
      </c>
      <c r="I315" s="345">
        <f>I316+I317+I320+I321+I318+I319</f>
        <v>0</v>
      </c>
      <c r="J315" s="95">
        <f>J316+J317+J320+J321+J318+J319</f>
        <v>0</v>
      </c>
      <c r="K315" s="95">
        <f>K316+K317+K320+K321+K318+K319</f>
        <v>0</v>
      </c>
    </row>
    <row r="316" spans="2:11" s="24" customFormat="1" ht="47.25" hidden="1">
      <c r="B316" s="121" t="s">
        <v>1180</v>
      </c>
      <c r="C316" s="70" t="s">
        <v>29</v>
      </c>
      <c r="D316" s="71" t="s">
        <v>31</v>
      </c>
      <c r="E316" s="106" t="s">
        <v>215</v>
      </c>
      <c r="F316" s="81">
        <v>800</v>
      </c>
      <c r="G316" s="95"/>
      <c r="H316" s="345"/>
      <c r="I316" s="345"/>
      <c r="J316" s="95"/>
      <c r="K316" s="95"/>
    </row>
    <row r="317" spans="2:11" s="24" customFormat="1" ht="63" hidden="1">
      <c r="B317" s="121" t="s">
        <v>1181</v>
      </c>
      <c r="C317" s="70" t="s">
        <v>29</v>
      </c>
      <c r="D317" s="71" t="s">
        <v>31</v>
      </c>
      <c r="E317" s="106" t="s">
        <v>216</v>
      </c>
      <c r="F317" s="81">
        <v>800</v>
      </c>
      <c r="G317" s="205"/>
      <c r="H317" s="348"/>
      <c r="I317" s="348"/>
      <c r="J317" s="205"/>
      <c r="K317" s="205"/>
    </row>
    <row r="318" spans="2:11" s="24" customFormat="1" ht="47.25" hidden="1">
      <c r="B318" s="121" t="s">
        <v>1180</v>
      </c>
      <c r="C318" s="70" t="s">
        <v>29</v>
      </c>
      <c r="D318" s="71" t="s">
        <v>31</v>
      </c>
      <c r="E318" s="106" t="s">
        <v>215</v>
      </c>
      <c r="F318" s="81">
        <v>800</v>
      </c>
      <c r="G318" s="35"/>
      <c r="H318" s="335"/>
      <c r="I318" s="335"/>
      <c r="J318" s="35"/>
      <c r="K318" s="35"/>
    </row>
    <row r="319" spans="2:11" s="24" customFormat="1" ht="63" hidden="1">
      <c r="B319" s="121" t="s">
        <v>1307</v>
      </c>
      <c r="C319" s="70" t="s">
        <v>29</v>
      </c>
      <c r="D319" s="71" t="s">
        <v>31</v>
      </c>
      <c r="E319" s="106" t="s">
        <v>216</v>
      </c>
      <c r="F319" s="115">
        <v>800</v>
      </c>
      <c r="G319" s="35"/>
      <c r="H319" s="335"/>
      <c r="I319" s="335"/>
      <c r="J319" s="35"/>
      <c r="K319" s="35"/>
    </row>
    <row r="320" spans="2:11" s="24" customFormat="1" ht="47.25" hidden="1">
      <c r="B320" s="121" t="s">
        <v>1180</v>
      </c>
      <c r="C320" s="70" t="s">
        <v>29</v>
      </c>
      <c r="D320" s="71" t="s">
        <v>31</v>
      </c>
      <c r="E320" s="106" t="s">
        <v>217</v>
      </c>
      <c r="F320" s="81">
        <v>800</v>
      </c>
      <c r="G320" s="35"/>
      <c r="H320" s="335"/>
      <c r="I320" s="335"/>
      <c r="J320" s="35"/>
      <c r="K320" s="35"/>
    </row>
    <row r="321" spans="2:11" s="24" customFormat="1" ht="63" hidden="1">
      <c r="B321" s="121" t="s">
        <v>1181</v>
      </c>
      <c r="C321" s="70" t="s">
        <v>29</v>
      </c>
      <c r="D321" s="71" t="s">
        <v>31</v>
      </c>
      <c r="E321" s="106" t="s">
        <v>218</v>
      </c>
      <c r="F321" s="115">
        <v>800</v>
      </c>
      <c r="G321" s="35"/>
      <c r="H321" s="335"/>
      <c r="I321" s="335"/>
      <c r="J321" s="35"/>
      <c r="K321" s="35"/>
    </row>
    <row r="322" spans="2:11" s="24" customFormat="1" ht="15.75" hidden="1">
      <c r="B322" s="121" t="s">
        <v>1691</v>
      </c>
      <c r="C322" s="70" t="s">
        <v>29</v>
      </c>
      <c r="D322" s="71" t="s">
        <v>31</v>
      </c>
      <c r="E322" s="106" t="s">
        <v>219</v>
      </c>
      <c r="F322" s="81"/>
      <c r="G322" s="95">
        <f>G323+G324</f>
        <v>0</v>
      </c>
      <c r="H322" s="345">
        <f>H323+H324</f>
        <v>0</v>
      </c>
      <c r="I322" s="345">
        <f>I323+I324</f>
        <v>0</v>
      </c>
      <c r="J322" s="95">
        <f>J323+J324</f>
        <v>0</v>
      </c>
      <c r="K322" s="95">
        <f>K323+K324</f>
        <v>0</v>
      </c>
    </row>
    <row r="323" spans="2:11" s="24" customFormat="1" ht="47.25" hidden="1">
      <c r="B323" s="121" t="s">
        <v>1230</v>
      </c>
      <c r="C323" s="70" t="s">
        <v>29</v>
      </c>
      <c r="D323" s="71" t="s">
        <v>31</v>
      </c>
      <c r="E323" s="118" t="s">
        <v>220</v>
      </c>
      <c r="F323" s="81">
        <v>800</v>
      </c>
      <c r="G323" s="35"/>
      <c r="H323" s="335"/>
      <c r="I323" s="335"/>
      <c r="J323" s="35"/>
      <c r="K323" s="35"/>
    </row>
    <row r="324" spans="2:11" s="24" customFormat="1" ht="47.25" hidden="1">
      <c r="B324" s="121" t="s">
        <v>1230</v>
      </c>
      <c r="C324" s="70" t="s">
        <v>29</v>
      </c>
      <c r="D324" s="71" t="s">
        <v>31</v>
      </c>
      <c r="E324" s="118" t="s">
        <v>221</v>
      </c>
      <c r="F324" s="81">
        <v>800</v>
      </c>
      <c r="G324" s="35"/>
      <c r="H324" s="335"/>
      <c r="I324" s="335"/>
      <c r="J324" s="35"/>
      <c r="K324" s="35"/>
    </row>
    <row r="325" spans="2:11" s="24" customFormat="1" ht="18.75" customHeight="1" hidden="1">
      <c r="B325" s="121" t="s">
        <v>1692</v>
      </c>
      <c r="C325" s="70" t="s">
        <v>29</v>
      </c>
      <c r="D325" s="71" t="s">
        <v>31</v>
      </c>
      <c r="E325" s="118" t="s">
        <v>222</v>
      </c>
      <c r="F325" s="81"/>
      <c r="G325" s="95">
        <f>G326</f>
        <v>0</v>
      </c>
      <c r="H325" s="345">
        <f>H326</f>
        <v>0</v>
      </c>
      <c r="I325" s="345">
        <f>I326</f>
        <v>0</v>
      </c>
      <c r="J325" s="95">
        <f>J326</f>
        <v>0</v>
      </c>
      <c r="K325" s="95">
        <f>K326</f>
        <v>0</v>
      </c>
    </row>
    <row r="326" spans="2:11" s="24" customFormat="1" ht="31.5" hidden="1">
      <c r="B326" s="121" t="s">
        <v>1182</v>
      </c>
      <c r="C326" s="70" t="s">
        <v>29</v>
      </c>
      <c r="D326" s="71" t="s">
        <v>31</v>
      </c>
      <c r="E326" s="118" t="s">
        <v>223</v>
      </c>
      <c r="F326" s="81">
        <v>800</v>
      </c>
      <c r="G326" s="35"/>
      <c r="H326" s="335"/>
      <c r="I326" s="335"/>
      <c r="J326" s="35"/>
      <c r="K326" s="35"/>
    </row>
    <row r="327" spans="2:11" s="24" customFormat="1" ht="31.5">
      <c r="B327" s="121" t="s">
        <v>1693</v>
      </c>
      <c r="C327" s="70" t="s">
        <v>29</v>
      </c>
      <c r="D327" s="71" t="s">
        <v>31</v>
      </c>
      <c r="E327" s="110" t="s">
        <v>224</v>
      </c>
      <c r="F327" s="81"/>
      <c r="G327" s="95">
        <f>G328</f>
        <v>18000</v>
      </c>
      <c r="H327" s="345">
        <f>H328</f>
        <v>18000</v>
      </c>
      <c r="I327" s="345">
        <f>I328</f>
        <v>18000</v>
      </c>
      <c r="J327" s="95">
        <f>J328</f>
        <v>0</v>
      </c>
      <c r="K327" s="95">
        <f>K328</f>
        <v>18000</v>
      </c>
    </row>
    <row r="328" spans="2:11" s="24" customFormat="1" ht="47.25">
      <c r="B328" s="121" t="s">
        <v>1231</v>
      </c>
      <c r="C328" s="70" t="s">
        <v>29</v>
      </c>
      <c r="D328" s="71" t="s">
        <v>31</v>
      </c>
      <c r="E328" s="110" t="s">
        <v>225</v>
      </c>
      <c r="F328" s="81">
        <v>200</v>
      </c>
      <c r="G328" s="35">
        <v>18000</v>
      </c>
      <c r="H328" s="335">
        <v>18000</v>
      </c>
      <c r="I328" s="335">
        <v>18000</v>
      </c>
      <c r="J328" s="35"/>
      <c r="K328" s="35">
        <f>G328+J328</f>
        <v>18000</v>
      </c>
    </row>
    <row r="329" spans="2:11" ht="40.5" customHeight="1">
      <c r="B329" s="121" t="s">
        <v>452</v>
      </c>
      <c r="C329" s="70" t="s">
        <v>29</v>
      </c>
      <c r="D329" s="71" t="s">
        <v>31</v>
      </c>
      <c r="E329" s="110" t="s">
        <v>226</v>
      </c>
      <c r="F329" s="81"/>
      <c r="G329" s="95">
        <f>G330</f>
        <v>89476</v>
      </c>
      <c r="H329" s="345">
        <f>H330</f>
        <v>89476</v>
      </c>
      <c r="I329" s="345">
        <f>I330</f>
        <v>92225</v>
      </c>
      <c r="J329" s="95">
        <f>J330</f>
        <v>0</v>
      </c>
      <c r="K329" s="95">
        <f>K330</f>
        <v>89476</v>
      </c>
    </row>
    <row r="330" spans="2:11" ht="47.25">
      <c r="B330" s="121" t="s">
        <v>353</v>
      </c>
      <c r="C330" s="70" t="s">
        <v>29</v>
      </c>
      <c r="D330" s="71" t="s">
        <v>31</v>
      </c>
      <c r="E330" s="110" t="s">
        <v>227</v>
      </c>
      <c r="F330" s="81">
        <v>600</v>
      </c>
      <c r="G330" s="35">
        <v>89476</v>
      </c>
      <c r="H330" s="335">
        <v>89476</v>
      </c>
      <c r="I330" s="335">
        <v>92225</v>
      </c>
      <c r="J330" s="35"/>
      <c r="K330" s="35">
        <f>G330+J330</f>
        <v>89476</v>
      </c>
    </row>
    <row r="331" spans="2:11" ht="35.25" customHeight="1">
      <c r="B331" s="121" t="s">
        <v>1694</v>
      </c>
      <c r="C331" s="70" t="s">
        <v>29</v>
      </c>
      <c r="D331" s="71" t="s">
        <v>31</v>
      </c>
      <c r="E331" s="110" t="s">
        <v>228</v>
      </c>
      <c r="F331" s="81"/>
      <c r="G331" s="95">
        <f>G332</f>
        <v>1965</v>
      </c>
      <c r="H331" s="345">
        <f>H332</f>
        <v>1965</v>
      </c>
      <c r="I331" s="345">
        <f>I332</f>
        <v>1965</v>
      </c>
      <c r="J331" s="95">
        <f>J332</f>
        <v>0</v>
      </c>
      <c r="K331" s="95">
        <f>K332</f>
        <v>1965</v>
      </c>
    </row>
    <row r="332" spans="2:11" ht="51" customHeight="1">
      <c r="B332" s="121" t="s">
        <v>1169</v>
      </c>
      <c r="C332" s="70" t="s">
        <v>29</v>
      </c>
      <c r="D332" s="71" t="s">
        <v>31</v>
      </c>
      <c r="E332" s="110" t="s">
        <v>229</v>
      </c>
      <c r="F332" s="81">
        <v>300</v>
      </c>
      <c r="G332" s="35">
        <v>1965</v>
      </c>
      <c r="H332" s="335">
        <v>1965</v>
      </c>
      <c r="I332" s="335">
        <v>1965</v>
      </c>
      <c r="J332" s="35"/>
      <c r="K332" s="35">
        <f>G332+J332</f>
        <v>1965</v>
      </c>
    </row>
    <row r="333" spans="2:11" ht="15.75" hidden="1">
      <c r="B333" s="121" t="s">
        <v>1695</v>
      </c>
      <c r="C333" s="70" t="s">
        <v>29</v>
      </c>
      <c r="D333" s="71" t="s">
        <v>31</v>
      </c>
      <c r="E333" s="110" t="s">
        <v>230</v>
      </c>
      <c r="F333" s="81"/>
      <c r="G333" s="95">
        <f>G334</f>
        <v>0</v>
      </c>
      <c r="H333" s="345">
        <f>H334</f>
        <v>0</v>
      </c>
      <c r="I333" s="345">
        <f>I334</f>
        <v>0</v>
      </c>
      <c r="J333" s="95">
        <f>J334</f>
        <v>0</v>
      </c>
      <c r="K333" s="95">
        <f>K334</f>
        <v>0</v>
      </c>
    </row>
    <row r="334" spans="2:11" ht="41.25" customHeight="1" hidden="1">
      <c r="B334" s="121" t="s">
        <v>1696</v>
      </c>
      <c r="C334" s="70" t="s">
        <v>29</v>
      </c>
      <c r="D334" s="71" t="s">
        <v>31</v>
      </c>
      <c r="E334" s="110" t="s">
        <v>231</v>
      </c>
      <c r="F334" s="81"/>
      <c r="G334" s="95">
        <f>G335+G338+G336+G337</f>
        <v>0</v>
      </c>
      <c r="H334" s="345">
        <f>H335+H338+H336+H337</f>
        <v>0</v>
      </c>
      <c r="I334" s="345">
        <f>I335+I338+I336+I337</f>
        <v>0</v>
      </c>
      <c r="J334" s="95">
        <f>J335+J338+J336+J337</f>
        <v>0</v>
      </c>
      <c r="K334" s="95">
        <f>K335+K338+K336+K337</f>
        <v>0</v>
      </c>
    </row>
    <row r="335" spans="2:11" ht="47.25" hidden="1">
      <c r="B335" s="121" t="s">
        <v>1183</v>
      </c>
      <c r="C335" s="70" t="s">
        <v>29</v>
      </c>
      <c r="D335" s="71" t="s">
        <v>31</v>
      </c>
      <c r="E335" s="110" t="s">
        <v>232</v>
      </c>
      <c r="F335" s="81">
        <v>800</v>
      </c>
      <c r="G335" s="95"/>
      <c r="H335" s="345"/>
      <c r="I335" s="345"/>
      <c r="J335" s="95"/>
      <c r="K335" s="95"/>
    </row>
    <row r="336" spans="2:11" ht="47.25" hidden="1">
      <c r="B336" s="121" t="s">
        <v>1308</v>
      </c>
      <c r="C336" s="70" t="s">
        <v>29</v>
      </c>
      <c r="D336" s="71" t="s">
        <v>31</v>
      </c>
      <c r="E336" s="110" t="s">
        <v>1309</v>
      </c>
      <c r="F336" s="81">
        <v>800</v>
      </c>
      <c r="G336" s="35"/>
      <c r="H336" s="335"/>
      <c r="I336" s="335"/>
      <c r="J336" s="35"/>
      <c r="K336" s="35"/>
    </row>
    <row r="337" spans="2:11" ht="31.5" hidden="1">
      <c r="B337" s="125" t="s">
        <v>1600</v>
      </c>
      <c r="C337" s="70" t="s">
        <v>29</v>
      </c>
      <c r="D337" s="71" t="s">
        <v>31</v>
      </c>
      <c r="E337" s="110" t="s">
        <v>1326</v>
      </c>
      <c r="F337" s="81">
        <v>800</v>
      </c>
      <c r="G337" s="35"/>
      <c r="H337" s="335"/>
      <c r="I337" s="335"/>
      <c r="J337" s="35"/>
      <c r="K337" s="35"/>
    </row>
    <row r="338" spans="2:11" ht="65.25" customHeight="1" hidden="1">
      <c r="B338" s="121" t="s">
        <v>1183</v>
      </c>
      <c r="C338" s="70" t="s">
        <v>29</v>
      </c>
      <c r="D338" s="71" t="s">
        <v>31</v>
      </c>
      <c r="E338" s="110" t="s">
        <v>233</v>
      </c>
      <c r="F338" s="81">
        <v>800</v>
      </c>
      <c r="G338" s="35"/>
      <c r="H338" s="335"/>
      <c r="I338" s="335"/>
      <c r="J338" s="35"/>
      <c r="K338" s="35"/>
    </row>
    <row r="339" spans="2:11" ht="15.75" hidden="1">
      <c r="B339" s="121" t="s">
        <v>1697</v>
      </c>
      <c r="C339" s="70" t="s">
        <v>29</v>
      </c>
      <c r="D339" s="71" t="s">
        <v>31</v>
      </c>
      <c r="E339" s="106" t="s">
        <v>234</v>
      </c>
      <c r="F339" s="81"/>
      <c r="G339" s="95">
        <f>G340+G344+G348+G355+G358</f>
        <v>0</v>
      </c>
      <c r="H339" s="345">
        <f>H340+H344+H348+H355+H358</f>
        <v>0</v>
      </c>
      <c r="I339" s="345">
        <f>I340+I344+I348+I355+I358</f>
        <v>0</v>
      </c>
      <c r="J339" s="95">
        <f>J340+J344+J348+J355+J358</f>
        <v>0</v>
      </c>
      <c r="K339" s="95">
        <f>K340+K344+K348+K355+K358</f>
        <v>0</v>
      </c>
    </row>
    <row r="340" spans="2:11" ht="15.75" hidden="1">
      <c r="B340" s="121" t="s">
        <v>1698</v>
      </c>
      <c r="C340" s="70" t="s">
        <v>29</v>
      </c>
      <c r="D340" s="71" t="s">
        <v>31</v>
      </c>
      <c r="E340" s="106" t="s">
        <v>235</v>
      </c>
      <c r="F340" s="81"/>
      <c r="G340" s="95">
        <f>G341+G343+G342</f>
        <v>0</v>
      </c>
      <c r="H340" s="345">
        <f>H341+H343+H342</f>
        <v>0</v>
      </c>
      <c r="I340" s="345">
        <f>I341+I343+I342</f>
        <v>0</v>
      </c>
      <c r="J340" s="95">
        <f>J341+J343+J342</f>
        <v>0</v>
      </c>
      <c r="K340" s="95">
        <f>K341+K343+K342</f>
        <v>0</v>
      </c>
    </row>
    <row r="341" spans="2:11" ht="15.75" hidden="1">
      <c r="B341" s="121" t="s">
        <v>1184</v>
      </c>
      <c r="C341" s="70" t="s">
        <v>29</v>
      </c>
      <c r="D341" s="71" t="s">
        <v>31</v>
      </c>
      <c r="E341" s="106" t="s">
        <v>236</v>
      </c>
      <c r="F341" s="81">
        <v>800</v>
      </c>
      <c r="G341" s="95"/>
      <c r="H341" s="345"/>
      <c r="I341" s="345"/>
      <c r="J341" s="95"/>
      <c r="K341" s="95"/>
    </row>
    <row r="342" spans="2:11" ht="15.75" hidden="1">
      <c r="B342" s="121" t="s">
        <v>1310</v>
      </c>
      <c r="C342" s="70" t="s">
        <v>29</v>
      </c>
      <c r="D342" s="71" t="s">
        <v>31</v>
      </c>
      <c r="E342" s="106" t="s">
        <v>236</v>
      </c>
      <c r="F342" s="81">
        <v>800</v>
      </c>
      <c r="G342" s="35"/>
      <c r="H342" s="335"/>
      <c r="I342" s="335"/>
      <c r="J342" s="35"/>
      <c r="K342" s="35"/>
    </row>
    <row r="343" spans="2:11" ht="35.25" customHeight="1" hidden="1">
      <c r="B343" s="121" t="s">
        <v>1184</v>
      </c>
      <c r="C343" s="70" t="s">
        <v>29</v>
      </c>
      <c r="D343" s="71" t="s">
        <v>31</v>
      </c>
      <c r="E343" s="106" t="s">
        <v>237</v>
      </c>
      <c r="F343" s="81">
        <v>800</v>
      </c>
      <c r="G343" s="35"/>
      <c r="H343" s="335"/>
      <c r="I343" s="335"/>
      <c r="J343" s="35"/>
      <c r="K343" s="35"/>
    </row>
    <row r="344" spans="2:11" ht="31.5" hidden="1">
      <c r="B344" s="121" t="s">
        <v>1699</v>
      </c>
      <c r="C344" s="70" t="s">
        <v>29</v>
      </c>
      <c r="D344" s="71" t="s">
        <v>31</v>
      </c>
      <c r="E344" s="106" t="s">
        <v>238</v>
      </c>
      <c r="F344" s="81"/>
      <c r="G344" s="95">
        <f>G345+G347+G346</f>
        <v>0</v>
      </c>
      <c r="H344" s="345">
        <f>H345+H347+H346</f>
        <v>0</v>
      </c>
      <c r="I344" s="345">
        <f>I345+I347+I346</f>
        <v>0</v>
      </c>
      <c r="J344" s="95">
        <f>J345+J347+J346</f>
        <v>0</v>
      </c>
      <c r="K344" s="95">
        <f>K345+K347+K346</f>
        <v>0</v>
      </c>
    </row>
    <row r="345" spans="2:11" ht="15.75" hidden="1">
      <c r="B345" s="121" t="s">
        <v>1185</v>
      </c>
      <c r="C345" s="70" t="s">
        <v>29</v>
      </c>
      <c r="D345" s="71" t="s">
        <v>31</v>
      </c>
      <c r="E345" s="106" t="s">
        <v>239</v>
      </c>
      <c r="F345" s="81">
        <v>800</v>
      </c>
      <c r="G345" s="95"/>
      <c r="H345" s="345"/>
      <c r="I345" s="345"/>
      <c r="J345" s="95"/>
      <c r="K345" s="95"/>
    </row>
    <row r="346" spans="2:11" ht="15.75" hidden="1">
      <c r="B346" s="121" t="s">
        <v>1185</v>
      </c>
      <c r="C346" s="70" t="s">
        <v>29</v>
      </c>
      <c r="D346" s="71" t="s">
        <v>31</v>
      </c>
      <c r="E346" s="106" t="s">
        <v>239</v>
      </c>
      <c r="F346" s="81">
        <v>800</v>
      </c>
      <c r="G346" s="35"/>
      <c r="H346" s="335"/>
      <c r="I346" s="335"/>
      <c r="J346" s="35"/>
      <c r="K346" s="35"/>
    </row>
    <row r="347" spans="2:11" ht="38.25" customHeight="1" hidden="1">
      <c r="B347" s="121" t="s">
        <v>1185</v>
      </c>
      <c r="C347" s="70" t="s">
        <v>29</v>
      </c>
      <c r="D347" s="71" t="s">
        <v>31</v>
      </c>
      <c r="E347" s="106" t="s">
        <v>240</v>
      </c>
      <c r="F347" s="81">
        <v>800</v>
      </c>
      <c r="G347" s="35"/>
      <c r="H347" s="335"/>
      <c r="I347" s="335"/>
      <c r="J347" s="35"/>
      <c r="K347" s="35"/>
    </row>
    <row r="348" spans="2:11" ht="31.5" hidden="1">
      <c r="B348" s="121" t="s">
        <v>1700</v>
      </c>
      <c r="C348" s="70" t="s">
        <v>29</v>
      </c>
      <c r="D348" s="71" t="s">
        <v>31</v>
      </c>
      <c r="E348" s="106" t="s">
        <v>241</v>
      </c>
      <c r="F348" s="81"/>
      <c r="G348" s="95">
        <f>G349+G350+G353+G354+G351+G352</f>
        <v>0</v>
      </c>
      <c r="H348" s="345">
        <f>H349+H350+H353+H354+H351+H352</f>
        <v>0</v>
      </c>
      <c r="I348" s="345">
        <f>I349+I350+I353+I354+I351+I352</f>
        <v>0</v>
      </c>
      <c r="J348" s="95">
        <f>J349+J350+J353+J354+J351+J352</f>
        <v>0</v>
      </c>
      <c r="K348" s="95">
        <f>K349+K350+K353+K354+K351+K352</f>
        <v>0</v>
      </c>
    </row>
    <row r="349" spans="2:11" ht="90" customHeight="1" hidden="1">
      <c r="B349" s="121" t="s">
        <v>242</v>
      </c>
      <c r="C349" s="70" t="s">
        <v>29</v>
      </c>
      <c r="D349" s="71" t="s">
        <v>31</v>
      </c>
      <c r="E349" s="106" t="s">
        <v>243</v>
      </c>
      <c r="F349" s="81">
        <v>500</v>
      </c>
      <c r="G349" s="95"/>
      <c r="H349" s="345"/>
      <c r="I349" s="345"/>
      <c r="J349" s="95"/>
      <c r="K349" s="95"/>
    </row>
    <row r="350" spans="2:11" ht="47.25" hidden="1">
      <c r="B350" s="121" t="s">
        <v>1186</v>
      </c>
      <c r="C350" s="70" t="s">
        <v>29</v>
      </c>
      <c r="D350" s="71" t="s">
        <v>31</v>
      </c>
      <c r="E350" s="106" t="s">
        <v>243</v>
      </c>
      <c r="F350" s="81">
        <v>800</v>
      </c>
      <c r="G350" s="95"/>
      <c r="H350" s="345"/>
      <c r="I350" s="345"/>
      <c r="J350" s="95"/>
      <c r="K350" s="95"/>
    </row>
    <row r="351" spans="2:11" ht="47.25" hidden="1">
      <c r="B351" s="121" t="s">
        <v>1311</v>
      </c>
      <c r="C351" s="70" t="s">
        <v>29</v>
      </c>
      <c r="D351" s="71" t="s">
        <v>31</v>
      </c>
      <c r="E351" s="106" t="s">
        <v>243</v>
      </c>
      <c r="F351" s="81">
        <v>500</v>
      </c>
      <c r="G351" s="35"/>
      <c r="H351" s="335"/>
      <c r="I351" s="335"/>
      <c r="J351" s="35"/>
      <c r="K351" s="35"/>
    </row>
    <row r="352" spans="2:11" ht="47.25" hidden="1">
      <c r="B352" s="121" t="s">
        <v>1186</v>
      </c>
      <c r="C352" s="70" t="s">
        <v>29</v>
      </c>
      <c r="D352" s="71" t="s">
        <v>31</v>
      </c>
      <c r="E352" s="106" t="s">
        <v>243</v>
      </c>
      <c r="F352" s="81">
        <v>800</v>
      </c>
      <c r="G352" s="35"/>
      <c r="H352" s="335"/>
      <c r="I352" s="335"/>
      <c r="J352" s="35"/>
      <c r="K352" s="35"/>
    </row>
    <row r="353" spans="2:11" ht="47.25" hidden="1">
      <c r="B353" s="121" t="s">
        <v>1601</v>
      </c>
      <c r="C353" s="70" t="s">
        <v>29</v>
      </c>
      <c r="D353" s="71" t="s">
        <v>31</v>
      </c>
      <c r="E353" s="106" t="s">
        <v>244</v>
      </c>
      <c r="F353" s="81">
        <v>500</v>
      </c>
      <c r="G353" s="35"/>
      <c r="H353" s="335"/>
      <c r="I353" s="335"/>
      <c r="J353" s="35"/>
      <c r="K353" s="35"/>
    </row>
    <row r="354" spans="2:11" ht="47.25" hidden="1">
      <c r="B354" s="121" t="s">
        <v>1186</v>
      </c>
      <c r="C354" s="70" t="s">
        <v>29</v>
      </c>
      <c r="D354" s="71" t="s">
        <v>31</v>
      </c>
      <c r="E354" s="106" t="s">
        <v>244</v>
      </c>
      <c r="F354" s="81">
        <v>800</v>
      </c>
      <c r="G354" s="35"/>
      <c r="H354" s="335"/>
      <c r="I354" s="335"/>
      <c r="J354" s="35"/>
      <c r="K354" s="35"/>
    </row>
    <row r="355" spans="2:11" ht="108.75" customHeight="1" hidden="1">
      <c r="B355" s="121" t="s">
        <v>1701</v>
      </c>
      <c r="C355" s="70" t="s">
        <v>29</v>
      </c>
      <c r="D355" s="71" t="s">
        <v>31</v>
      </c>
      <c r="E355" s="106" t="s">
        <v>245</v>
      </c>
      <c r="F355" s="81"/>
      <c r="G355" s="95">
        <f>G356+G357</f>
        <v>0</v>
      </c>
      <c r="H355" s="345">
        <f>H356+H357</f>
        <v>0</v>
      </c>
      <c r="I355" s="345">
        <f>I356+I357</f>
        <v>0</v>
      </c>
      <c r="J355" s="95">
        <f>J356+J357</f>
        <v>0</v>
      </c>
      <c r="K355" s="95">
        <f>K356+K357</f>
        <v>0</v>
      </c>
    </row>
    <row r="356" spans="2:11" ht="63" hidden="1">
      <c r="B356" s="121" t="s">
        <v>1187</v>
      </c>
      <c r="C356" s="70" t="s">
        <v>29</v>
      </c>
      <c r="D356" s="71" t="s">
        <v>31</v>
      </c>
      <c r="E356" s="106" t="s">
        <v>246</v>
      </c>
      <c r="F356" s="81">
        <v>800</v>
      </c>
      <c r="G356" s="95"/>
      <c r="H356" s="345"/>
      <c r="I356" s="345"/>
      <c r="J356" s="95"/>
      <c r="K356" s="95"/>
    </row>
    <row r="357" spans="2:11" ht="86.25" customHeight="1" hidden="1">
      <c r="B357" s="121" t="s">
        <v>1187</v>
      </c>
      <c r="C357" s="70" t="s">
        <v>29</v>
      </c>
      <c r="D357" s="71" t="s">
        <v>31</v>
      </c>
      <c r="E357" s="106" t="s">
        <v>247</v>
      </c>
      <c r="F357" s="81">
        <v>800</v>
      </c>
      <c r="G357" s="95">
        <v>0</v>
      </c>
      <c r="H357" s="345">
        <v>0</v>
      </c>
      <c r="I357" s="345">
        <v>0</v>
      </c>
      <c r="J357" s="95">
        <v>0</v>
      </c>
      <c r="K357" s="95">
        <v>0</v>
      </c>
    </row>
    <row r="358" spans="2:11" ht="20.25" customHeight="1" hidden="1">
      <c r="B358" s="121" t="s">
        <v>1702</v>
      </c>
      <c r="C358" s="70" t="s">
        <v>29</v>
      </c>
      <c r="D358" s="71" t="s">
        <v>31</v>
      </c>
      <c r="E358" s="106" t="s">
        <v>248</v>
      </c>
      <c r="F358" s="81"/>
      <c r="G358" s="95">
        <f>G359+G361+G360</f>
        <v>0</v>
      </c>
      <c r="H358" s="345">
        <f>H359+H361+H360</f>
        <v>0</v>
      </c>
      <c r="I358" s="345">
        <f>I359+I361+I360</f>
        <v>0</v>
      </c>
      <c r="J358" s="95">
        <f>J359+J361+J360</f>
        <v>0</v>
      </c>
      <c r="K358" s="95">
        <f>K359+K361+K360</f>
        <v>0</v>
      </c>
    </row>
    <row r="359" spans="2:11" ht="31.5" hidden="1">
      <c r="B359" s="121" t="s">
        <v>1188</v>
      </c>
      <c r="C359" s="70" t="s">
        <v>29</v>
      </c>
      <c r="D359" s="71" t="s">
        <v>31</v>
      </c>
      <c r="E359" s="106" t="s">
        <v>249</v>
      </c>
      <c r="F359" s="81">
        <v>800</v>
      </c>
      <c r="G359" s="95"/>
      <c r="H359" s="345"/>
      <c r="I359" s="345"/>
      <c r="J359" s="95"/>
      <c r="K359" s="95"/>
    </row>
    <row r="360" spans="2:11" ht="43.5" customHeight="1" hidden="1">
      <c r="B360" s="121" t="s">
        <v>1188</v>
      </c>
      <c r="C360" s="70" t="s">
        <v>29</v>
      </c>
      <c r="D360" s="71" t="s">
        <v>31</v>
      </c>
      <c r="E360" s="106" t="s">
        <v>249</v>
      </c>
      <c r="F360" s="81">
        <v>800</v>
      </c>
      <c r="G360" s="35"/>
      <c r="H360" s="335"/>
      <c r="I360" s="335"/>
      <c r="J360" s="35"/>
      <c r="K360" s="35"/>
    </row>
    <row r="361" spans="2:11" ht="31.5" hidden="1">
      <c r="B361" s="121" t="s">
        <v>1188</v>
      </c>
      <c r="C361" s="70" t="s">
        <v>29</v>
      </c>
      <c r="D361" s="71" t="s">
        <v>31</v>
      </c>
      <c r="E361" s="106" t="s">
        <v>250</v>
      </c>
      <c r="F361" s="81">
        <v>800</v>
      </c>
      <c r="G361" s="35"/>
      <c r="H361" s="335"/>
      <c r="I361" s="335"/>
      <c r="J361" s="35"/>
      <c r="K361" s="35"/>
    </row>
    <row r="362" spans="2:11" ht="31.5">
      <c r="B362" s="121" t="s">
        <v>1703</v>
      </c>
      <c r="C362" s="70" t="s">
        <v>29</v>
      </c>
      <c r="D362" s="71" t="s">
        <v>31</v>
      </c>
      <c r="E362" s="110" t="s">
        <v>251</v>
      </c>
      <c r="F362" s="81"/>
      <c r="G362" s="95">
        <f>G363+G365+G367</f>
        <v>26815</v>
      </c>
      <c r="H362" s="345">
        <f>H363+H365+H367</f>
        <v>35662</v>
      </c>
      <c r="I362" s="345">
        <f>I363+I365+I367</f>
        <v>36203</v>
      </c>
      <c r="J362" s="95">
        <f>J363+J365+J367</f>
        <v>0</v>
      </c>
      <c r="K362" s="95">
        <f>K363+K365+K367</f>
        <v>26815</v>
      </c>
    </row>
    <row r="363" spans="2:11" ht="31.5">
      <c r="B363" s="121" t="s">
        <v>1704</v>
      </c>
      <c r="C363" s="70" t="s">
        <v>29</v>
      </c>
      <c r="D363" s="71" t="s">
        <v>31</v>
      </c>
      <c r="E363" s="110" t="s">
        <v>252</v>
      </c>
      <c r="F363" s="81"/>
      <c r="G363" s="95">
        <f>G364</f>
        <v>1800</v>
      </c>
      <c r="H363" s="345">
        <f>H364</f>
        <v>1800</v>
      </c>
      <c r="I363" s="345">
        <f>I364</f>
        <v>1800</v>
      </c>
      <c r="J363" s="95">
        <f>J364</f>
        <v>0</v>
      </c>
      <c r="K363" s="95">
        <f>K364</f>
        <v>1800</v>
      </c>
    </row>
    <row r="364" spans="2:11" ht="47.25">
      <c r="B364" s="121" t="s">
        <v>1232</v>
      </c>
      <c r="C364" s="70" t="s">
        <v>29</v>
      </c>
      <c r="D364" s="71" t="s">
        <v>31</v>
      </c>
      <c r="E364" s="110" t="s">
        <v>253</v>
      </c>
      <c r="F364" s="81">
        <v>200</v>
      </c>
      <c r="G364" s="35">
        <v>1800</v>
      </c>
      <c r="H364" s="335">
        <v>1800</v>
      </c>
      <c r="I364" s="335">
        <v>1800</v>
      </c>
      <c r="J364" s="35"/>
      <c r="K364" s="35">
        <f>G364+J364</f>
        <v>1800</v>
      </c>
    </row>
    <row r="365" spans="2:11" ht="31.5">
      <c r="B365" s="121" t="s">
        <v>1705</v>
      </c>
      <c r="C365" s="70" t="s">
        <v>29</v>
      </c>
      <c r="D365" s="71" t="s">
        <v>31</v>
      </c>
      <c r="E365" s="110" t="s">
        <v>254</v>
      </c>
      <c r="F365" s="81"/>
      <c r="G365" s="95">
        <f>G366</f>
        <v>17487</v>
      </c>
      <c r="H365" s="345">
        <f>H366</f>
        <v>26334</v>
      </c>
      <c r="I365" s="345">
        <f>I366</f>
        <v>26875</v>
      </c>
      <c r="J365" s="95">
        <f>J366</f>
        <v>0</v>
      </c>
      <c r="K365" s="95">
        <f>K366</f>
        <v>17487</v>
      </c>
    </row>
    <row r="366" spans="2:11" ht="47.25">
      <c r="B366" s="121" t="s">
        <v>353</v>
      </c>
      <c r="C366" s="70" t="s">
        <v>29</v>
      </c>
      <c r="D366" s="71" t="s">
        <v>31</v>
      </c>
      <c r="E366" s="110" t="s">
        <v>255</v>
      </c>
      <c r="F366" s="81">
        <v>600</v>
      </c>
      <c r="G366" s="35">
        <f>26334-8847</f>
        <v>17487</v>
      </c>
      <c r="H366" s="335">
        <v>26334</v>
      </c>
      <c r="I366" s="335">
        <v>26875</v>
      </c>
      <c r="J366" s="35"/>
      <c r="K366" s="35">
        <f>G366+J366</f>
        <v>17487</v>
      </c>
    </row>
    <row r="367" spans="2:11" ht="31.5">
      <c r="B367" s="121" t="s">
        <v>1706</v>
      </c>
      <c r="C367" s="70" t="s">
        <v>29</v>
      </c>
      <c r="D367" s="71" t="s">
        <v>31</v>
      </c>
      <c r="E367" s="110" t="s">
        <v>256</v>
      </c>
      <c r="F367" s="81"/>
      <c r="G367" s="95">
        <f>G368+G370</f>
        <v>7528</v>
      </c>
      <c r="H367" s="345">
        <f>H368+H370</f>
        <v>7528</v>
      </c>
      <c r="I367" s="345">
        <f>I368+I370</f>
        <v>7528</v>
      </c>
      <c r="J367" s="95">
        <f>J368+J370</f>
        <v>0</v>
      </c>
      <c r="K367" s="95">
        <f>K368+K370</f>
        <v>7528</v>
      </c>
    </row>
    <row r="368" spans="2:11" ht="31.5">
      <c r="B368" s="121" t="s">
        <v>1233</v>
      </c>
      <c r="C368" s="70" t="s">
        <v>29</v>
      </c>
      <c r="D368" s="71" t="s">
        <v>31</v>
      </c>
      <c r="E368" s="106" t="s">
        <v>1242</v>
      </c>
      <c r="F368" s="81">
        <v>200</v>
      </c>
      <c r="G368" s="35">
        <v>4220</v>
      </c>
      <c r="H368" s="335">
        <v>4220</v>
      </c>
      <c r="I368" s="335">
        <v>4220</v>
      </c>
      <c r="J368" s="35"/>
      <c r="K368" s="35">
        <f>G368+J368</f>
        <v>4220</v>
      </c>
    </row>
    <row r="369" spans="2:11" ht="31.5" hidden="1">
      <c r="B369" s="121" t="s">
        <v>1189</v>
      </c>
      <c r="C369" s="70" t="s">
        <v>29</v>
      </c>
      <c r="D369" s="71" t="s">
        <v>31</v>
      </c>
      <c r="E369" s="106" t="s">
        <v>1242</v>
      </c>
      <c r="F369" s="81">
        <v>800</v>
      </c>
      <c r="G369" s="95"/>
      <c r="H369" s="345"/>
      <c r="I369" s="345"/>
      <c r="J369" s="95"/>
      <c r="K369" s="35">
        <f>G369+J369</f>
        <v>0</v>
      </c>
    </row>
    <row r="370" spans="2:11" ht="31.5">
      <c r="B370" s="121" t="s">
        <v>1189</v>
      </c>
      <c r="C370" s="70" t="s">
        <v>29</v>
      </c>
      <c r="D370" s="71" t="s">
        <v>31</v>
      </c>
      <c r="E370" s="106" t="s">
        <v>1242</v>
      </c>
      <c r="F370" s="81">
        <v>800</v>
      </c>
      <c r="G370" s="35">
        <v>3308</v>
      </c>
      <c r="H370" s="335">
        <v>3308</v>
      </c>
      <c r="I370" s="335">
        <v>3308</v>
      </c>
      <c r="J370" s="35"/>
      <c r="K370" s="35">
        <f>G370+J370</f>
        <v>3308</v>
      </c>
    </row>
    <row r="371" spans="2:11" ht="19.5" customHeight="1">
      <c r="B371" s="121" t="s">
        <v>439</v>
      </c>
      <c r="C371" s="70" t="s">
        <v>29</v>
      </c>
      <c r="D371" s="71" t="s">
        <v>31</v>
      </c>
      <c r="E371" s="106" t="s">
        <v>257</v>
      </c>
      <c r="F371" s="81"/>
      <c r="G371" s="95">
        <f>G376+G372</f>
        <v>53727</v>
      </c>
      <c r="H371" s="345">
        <f>H376+H372</f>
        <v>53727</v>
      </c>
      <c r="I371" s="345">
        <f>I376+I372</f>
        <v>55309</v>
      </c>
      <c r="J371" s="95">
        <f>J376+J372</f>
        <v>0</v>
      </c>
      <c r="K371" s="95">
        <f>K376+K372</f>
        <v>53727</v>
      </c>
    </row>
    <row r="372" spans="2:11" ht="34.5" customHeight="1">
      <c r="B372" s="161" t="s">
        <v>1643</v>
      </c>
      <c r="C372" s="70" t="s">
        <v>29</v>
      </c>
      <c r="D372" s="71" t="s">
        <v>31</v>
      </c>
      <c r="E372" s="106" t="s">
        <v>986</v>
      </c>
      <c r="F372" s="81"/>
      <c r="G372" s="95">
        <f>G373+G374+G375</f>
        <v>53727</v>
      </c>
      <c r="H372" s="345">
        <f>H373+H374+H375</f>
        <v>53727</v>
      </c>
      <c r="I372" s="345">
        <f>I373+I374+I375</f>
        <v>55309</v>
      </c>
      <c r="J372" s="95">
        <f>J373+J374+J375</f>
        <v>0</v>
      </c>
      <c r="K372" s="95">
        <f>K373+K374+K375</f>
        <v>53727</v>
      </c>
    </row>
    <row r="373" spans="2:11" ht="78.75">
      <c r="B373" s="161" t="s">
        <v>143</v>
      </c>
      <c r="C373" s="70" t="s">
        <v>29</v>
      </c>
      <c r="D373" s="71" t="s">
        <v>31</v>
      </c>
      <c r="E373" s="106" t="s">
        <v>987</v>
      </c>
      <c r="F373" s="81">
        <v>100</v>
      </c>
      <c r="G373" s="35">
        <v>51547</v>
      </c>
      <c r="H373" s="335">
        <v>51547</v>
      </c>
      <c r="I373" s="335">
        <v>53129</v>
      </c>
      <c r="J373" s="35"/>
      <c r="K373" s="35">
        <f>G373+J373</f>
        <v>51547</v>
      </c>
    </row>
    <row r="374" spans="2:11" ht="47.25">
      <c r="B374" s="161" t="s">
        <v>947</v>
      </c>
      <c r="C374" s="70" t="s">
        <v>29</v>
      </c>
      <c r="D374" s="71" t="s">
        <v>31</v>
      </c>
      <c r="E374" s="106" t="s">
        <v>987</v>
      </c>
      <c r="F374" s="81">
        <v>200</v>
      </c>
      <c r="G374" s="35">
        <v>2168</v>
      </c>
      <c r="H374" s="335">
        <v>2168</v>
      </c>
      <c r="I374" s="335">
        <v>2168</v>
      </c>
      <c r="J374" s="35"/>
      <c r="K374" s="35">
        <f>G374+J374</f>
        <v>2168</v>
      </c>
    </row>
    <row r="375" spans="2:11" ht="31.5">
      <c r="B375" s="161" t="s">
        <v>144</v>
      </c>
      <c r="C375" s="70" t="s">
        <v>29</v>
      </c>
      <c r="D375" s="71" t="s">
        <v>31</v>
      </c>
      <c r="E375" s="106" t="s">
        <v>987</v>
      </c>
      <c r="F375" s="81">
        <v>800</v>
      </c>
      <c r="G375" s="35">
        <v>12</v>
      </c>
      <c r="H375" s="335">
        <v>12</v>
      </c>
      <c r="I375" s="335">
        <v>12</v>
      </c>
      <c r="J375" s="35"/>
      <c r="K375" s="35">
        <f>G375+J375</f>
        <v>12</v>
      </c>
    </row>
    <row r="376" spans="2:11" ht="31.5" hidden="1">
      <c r="B376" s="121" t="s">
        <v>1707</v>
      </c>
      <c r="C376" s="70" t="s">
        <v>29</v>
      </c>
      <c r="D376" s="71" t="s">
        <v>31</v>
      </c>
      <c r="E376" s="110" t="s">
        <v>258</v>
      </c>
      <c r="F376" s="81"/>
      <c r="G376" s="95">
        <f>G377</f>
        <v>0</v>
      </c>
      <c r="H376" s="345">
        <f>H377</f>
        <v>0</v>
      </c>
      <c r="I376" s="345">
        <f>I377</f>
        <v>0</v>
      </c>
      <c r="J376" s="95">
        <f>J377</f>
        <v>0</v>
      </c>
      <c r="K376" s="95">
        <f>K377</f>
        <v>0</v>
      </c>
    </row>
    <row r="377" spans="2:11" ht="39" customHeight="1" hidden="1">
      <c r="B377" s="121" t="s">
        <v>1097</v>
      </c>
      <c r="C377" s="70" t="s">
        <v>29</v>
      </c>
      <c r="D377" s="71" t="s">
        <v>31</v>
      </c>
      <c r="E377" s="110" t="s">
        <v>259</v>
      </c>
      <c r="F377" s="81">
        <v>500</v>
      </c>
      <c r="G377" s="35"/>
      <c r="H377" s="335"/>
      <c r="I377" s="335"/>
      <c r="J377" s="35"/>
      <c r="K377" s="35"/>
    </row>
    <row r="378" spans="2:11" ht="19.5" customHeight="1">
      <c r="B378" s="121" t="s">
        <v>1708</v>
      </c>
      <c r="C378" s="70" t="s">
        <v>29</v>
      </c>
      <c r="D378" s="71" t="s">
        <v>31</v>
      </c>
      <c r="E378" s="110" t="s">
        <v>260</v>
      </c>
      <c r="F378" s="81"/>
      <c r="G378" s="95">
        <f aca="true" t="shared" si="20" ref="G378:K379">G379</f>
        <v>200</v>
      </c>
      <c r="H378" s="345">
        <f t="shared" si="20"/>
        <v>200</v>
      </c>
      <c r="I378" s="345">
        <f t="shared" si="20"/>
        <v>200</v>
      </c>
      <c r="J378" s="95">
        <f t="shared" si="20"/>
        <v>0</v>
      </c>
      <c r="K378" s="95">
        <f t="shared" si="20"/>
        <v>200</v>
      </c>
    </row>
    <row r="379" spans="2:11" ht="47.25">
      <c r="B379" s="121" t="s">
        <v>1709</v>
      </c>
      <c r="C379" s="70" t="s">
        <v>29</v>
      </c>
      <c r="D379" s="71" t="s">
        <v>31</v>
      </c>
      <c r="E379" s="110" t="s">
        <v>261</v>
      </c>
      <c r="F379" s="81"/>
      <c r="G379" s="95">
        <f t="shared" si="20"/>
        <v>200</v>
      </c>
      <c r="H379" s="345">
        <f t="shared" si="20"/>
        <v>200</v>
      </c>
      <c r="I379" s="345">
        <f t="shared" si="20"/>
        <v>200</v>
      </c>
      <c r="J379" s="95">
        <f t="shared" si="20"/>
        <v>0</v>
      </c>
      <c r="K379" s="95">
        <f t="shared" si="20"/>
        <v>200</v>
      </c>
    </row>
    <row r="380" spans="2:11" ht="15.75">
      <c r="B380" s="121" t="s">
        <v>824</v>
      </c>
      <c r="C380" s="70" t="s">
        <v>29</v>
      </c>
      <c r="D380" s="71" t="s">
        <v>31</v>
      </c>
      <c r="E380" s="106" t="s">
        <v>1239</v>
      </c>
      <c r="F380" s="81">
        <v>800</v>
      </c>
      <c r="G380" s="35">
        <v>200</v>
      </c>
      <c r="H380" s="335">
        <v>200</v>
      </c>
      <c r="I380" s="335">
        <v>200</v>
      </c>
      <c r="J380" s="35"/>
      <c r="K380" s="35">
        <f>G380+J380</f>
        <v>200</v>
      </c>
    </row>
    <row r="381" spans="2:11" ht="31.5">
      <c r="B381" s="121" t="s">
        <v>1710</v>
      </c>
      <c r="C381" s="70" t="s">
        <v>29</v>
      </c>
      <c r="D381" s="71" t="s">
        <v>31</v>
      </c>
      <c r="E381" s="106" t="s">
        <v>262</v>
      </c>
      <c r="F381" s="81"/>
      <c r="G381" s="95">
        <f>G382+G387+G389</f>
        <v>40006</v>
      </c>
      <c r="H381" s="345">
        <f>H382+H387+H389</f>
        <v>40006</v>
      </c>
      <c r="I381" s="345">
        <f>I382+I387+I389</f>
        <v>40006</v>
      </c>
      <c r="J381" s="95">
        <f>J382+J387+J389</f>
        <v>0</v>
      </c>
      <c r="K381" s="95">
        <f>K382+K387+K389</f>
        <v>40006</v>
      </c>
    </row>
    <row r="382" spans="2:11" ht="47.25">
      <c r="B382" s="121" t="s">
        <v>1711</v>
      </c>
      <c r="C382" s="70" t="s">
        <v>29</v>
      </c>
      <c r="D382" s="71" t="s">
        <v>31</v>
      </c>
      <c r="E382" s="106" t="s">
        <v>263</v>
      </c>
      <c r="F382" s="81"/>
      <c r="G382" s="95">
        <f>G383+G385+G386+G384</f>
        <v>40006</v>
      </c>
      <c r="H382" s="345">
        <f>H383+H385+H386+H384</f>
        <v>40006</v>
      </c>
      <c r="I382" s="345">
        <f>I383+I385+I386+I384</f>
        <v>40006</v>
      </c>
      <c r="J382" s="95">
        <f>J383+J385+J386+J384</f>
        <v>0</v>
      </c>
      <c r="K382" s="95">
        <f>K383+K385+K386+K384</f>
        <v>40006</v>
      </c>
    </row>
    <row r="383" spans="2:11" ht="47.25" hidden="1">
      <c r="B383" s="121" t="s">
        <v>1712</v>
      </c>
      <c r="C383" s="70" t="s">
        <v>29</v>
      </c>
      <c r="D383" s="71" t="s">
        <v>31</v>
      </c>
      <c r="E383" s="106" t="s">
        <v>264</v>
      </c>
      <c r="F383" s="81">
        <v>800</v>
      </c>
      <c r="G383" s="95"/>
      <c r="H383" s="345"/>
      <c r="I383" s="345"/>
      <c r="J383" s="95"/>
      <c r="K383" s="95"/>
    </row>
    <row r="384" spans="2:11" ht="49.5" customHeight="1" hidden="1">
      <c r="B384" s="121" t="s">
        <v>1713</v>
      </c>
      <c r="C384" s="70" t="s">
        <v>29</v>
      </c>
      <c r="D384" s="71" t="s">
        <v>31</v>
      </c>
      <c r="E384" s="106" t="s">
        <v>264</v>
      </c>
      <c r="F384" s="81">
        <v>800</v>
      </c>
      <c r="G384" s="35"/>
      <c r="H384" s="335"/>
      <c r="I384" s="335"/>
      <c r="J384" s="35"/>
      <c r="K384" s="35"/>
    </row>
    <row r="385" spans="2:11" ht="63">
      <c r="B385" s="121" t="s">
        <v>1714</v>
      </c>
      <c r="C385" s="70" t="s">
        <v>29</v>
      </c>
      <c r="D385" s="71" t="s">
        <v>31</v>
      </c>
      <c r="E385" s="106" t="s">
        <v>265</v>
      </c>
      <c r="F385" s="81">
        <v>200</v>
      </c>
      <c r="G385" s="35">
        <v>34450</v>
      </c>
      <c r="H385" s="335">
        <v>34450</v>
      </c>
      <c r="I385" s="335">
        <v>34450</v>
      </c>
      <c r="J385" s="35"/>
      <c r="K385" s="35">
        <f>G385+J385</f>
        <v>34450</v>
      </c>
    </row>
    <row r="386" spans="2:11" ht="47.25">
      <c r="B386" s="121" t="s">
        <v>1713</v>
      </c>
      <c r="C386" s="70" t="s">
        <v>29</v>
      </c>
      <c r="D386" s="71" t="s">
        <v>31</v>
      </c>
      <c r="E386" s="106" t="s">
        <v>265</v>
      </c>
      <c r="F386" s="81">
        <v>800</v>
      </c>
      <c r="G386" s="35">
        <v>5556</v>
      </c>
      <c r="H386" s="335">
        <v>5556</v>
      </c>
      <c r="I386" s="335">
        <v>5556</v>
      </c>
      <c r="J386" s="35"/>
      <c r="K386" s="35">
        <f>G386+J386</f>
        <v>5556</v>
      </c>
    </row>
    <row r="387" spans="2:11" ht="31.5" hidden="1">
      <c r="B387" s="121" t="s">
        <v>1715</v>
      </c>
      <c r="C387" s="70" t="s">
        <v>29</v>
      </c>
      <c r="D387" s="71" t="s">
        <v>31</v>
      </c>
      <c r="E387" s="106" t="s">
        <v>266</v>
      </c>
      <c r="F387" s="81"/>
      <c r="G387" s="95">
        <f>G388</f>
        <v>0</v>
      </c>
      <c r="H387" s="345">
        <f>H388</f>
        <v>0</v>
      </c>
      <c r="I387" s="345">
        <f>I388</f>
        <v>0</v>
      </c>
      <c r="J387" s="95">
        <f>J388</f>
        <v>0</v>
      </c>
      <c r="K387" s="95">
        <f>K388</f>
        <v>0</v>
      </c>
    </row>
    <row r="388" spans="2:11" ht="31.5" hidden="1">
      <c r="B388" s="121" t="s">
        <v>1098</v>
      </c>
      <c r="C388" s="70" t="s">
        <v>29</v>
      </c>
      <c r="D388" s="71" t="s">
        <v>31</v>
      </c>
      <c r="E388" s="106" t="s">
        <v>267</v>
      </c>
      <c r="F388" s="81">
        <v>500</v>
      </c>
      <c r="G388" s="35"/>
      <c r="H388" s="335"/>
      <c r="I388" s="335"/>
      <c r="J388" s="35"/>
      <c r="K388" s="35"/>
    </row>
    <row r="389" spans="2:11" ht="47.25" hidden="1">
      <c r="B389" s="121" t="s">
        <v>1716</v>
      </c>
      <c r="C389" s="70" t="s">
        <v>29</v>
      </c>
      <c r="D389" s="71" t="s">
        <v>31</v>
      </c>
      <c r="E389" s="106" t="s">
        <v>268</v>
      </c>
      <c r="F389" s="81"/>
      <c r="G389" s="95">
        <f>G390</f>
        <v>0</v>
      </c>
      <c r="H389" s="345">
        <f>H390</f>
        <v>0</v>
      </c>
      <c r="I389" s="345">
        <f>I390</f>
        <v>0</v>
      </c>
      <c r="J389" s="95">
        <f>J390</f>
        <v>0</v>
      </c>
      <c r="K389" s="95">
        <f>K390</f>
        <v>0</v>
      </c>
    </row>
    <row r="390" spans="2:11" ht="63" hidden="1">
      <c r="B390" s="121" t="s">
        <v>466</v>
      </c>
      <c r="C390" s="70" t="s">
        <v>29</v>
      </c>
      <c r="D390" s="71" t="s">
        <v>31</v>
      </c>
      <c r="E390" s="106" t="s">
        <v>269</v>
      </c>
      <c r="F390" s="81">
        <v>400</v>
      </c>
      <c r="G390" s="35"/>
      <c r="H390" s="335"/>
      <c r="I390" s="335"/>
      <c r="J390" s="35"/>
      <c r="K390" s="35"/>
    </row>
    <row r="391" spans="2:11" ht="31.5" hidden="1">
      <c r="B391" s="121" t="s">
        <v>1717</v>
      </c>
      <c r="C391" s="70" t="s">
        <v>29</v>
      </c>
      <c r="D391" s="71" t="s">
        <v>31</v>
      </c>
      <c r="E391" s="106" t="s">
        <v>270</v>
      </c>
      <c r="F391" s="81"/>
      <c r="G391" s="95">
        <f>G392+G398</f>
        <v>0</v>
      </c>
      <c r="H391" s="345">
        <f>H392+H398</f>
        <v>0</v>
      </c>
      <c r="I391" s="345">
        <f>I392+I398</f>
        <v>0</v>
      </c>
      <c r="J391" s="95">
        <f>J392+J398</f>
        <v>0</v>
      </c>
      <c r="K391" s="95">
        <f>K392+K398</f>
        <v>0</v>
      </c>
    </row>
    <row r="392" spans="2:11" ht="31.5" hidden="1">
      <c r="B392" s="121" t="s">
        <v>1718</v>
      </c>
      <c r="C392" s="70" t="s">
        <v>29</v>
      </c>
      <c r="D392" s="71" t="s">
        <v>31</v>
      </c>
      <c r="E392" s="106" t="s">
        <v>271</v>
      </c>
      <c r="F392" s="81"/>
      <c r="G392" s="95">
        <f>G393+G394+G396+G397+G395</f>
        <v>0</v>
      </c>
      <c r="H392" s="345">
        <f>H393+H394+H396+H397+H395</f>
        <v>0</v>
      </c>
      <c r="I392" s="345">
        <f>I393+I394+I396+I397+I395</f>
        <v>0</v>
      </c>
      <c r="J392" s="95">
        <f>J393+J394+J396+J397+J395</f>
        <v>0</v>
      </c>
      <c r="K392" s="95">
        <f>K393+K394+K396+K397+K395</f>
        <v>0</v>
      </c>
    </row>
    <row r="393" spans="2:11" ht="47.25" hidden="1">
      <c r="B393" s="121" t="s">
        <v>1190</v>
      </c>
      <c r="C393" s="70" t="s">
        <v>29</v>
      </c>
      <c r="D393" s="71" t="s">
        <v>31</v>
      </c>
      <c r="E393" s="106" t="s">
        <v>272</v>
      </c>
      <c r="F393" s="81">
        <v>800</v>
      </c>
      <c r="G393" s="35"/>
      <c r="H393" s="335"/>
      <c r="I393" s="335"/>
      <c r="J393" s="35"/>
      <c r="K393" s="35"/>
    </row>
    <row r="394" spans="2:11" ht="47.25" hidden="1">
      <c r="B394" s="121" t="s">
        <v>1191</v>
      </c>
      <c r="C394" s="70" t="s">
        <v>29</v>
      </c>
      <c r="D394" s="71" t="s">
        <v>31</v>
      </c>
      <c r="E394" s="106" t="s">
        <v>273</v>
      </c>
      <c r="F394" s="81">
        <v>800</v>
      </c>
      <c r="G394" s="35"/>
      <c r="H394" s="335"/>
      <c r="I394" s="335"/>
      <c r="J394" s="35"/>
      <c r="K394" s="35"/>
    </row>
    <row r="395" spans="2:11" ht="47.25" hidden="1">
      <c r="B395" s="121" t="s">
        <v>1332</v>
      </c>
      <c r="C395" s="70" t="s">
        <v>29</v>
      </c>
      <c r="D395" s="71" t="s">
        <v>31</v>
      </c>
      <c r="E395" s="106" t="s">
        <v>273</v>
      </c>
      <c r="F395" s="81">
        <v>800</v>
      </c>
      <c r="G395" s="35"/>
      <c r="H395" s="335"/>
      <c r="I395" s="335"/>
      <c r="J395" s="35"/>
      <c r="K395" s="35"/>
    </row>
    <row r="396" spans="2:11" ht="70.5" customHeight="1" hidden="1">
      <c r="B396" s="121" t="s">
        <v>1602</v>
      </c>
      <c r="C396" s="70" t="s">
        <v>29</v>
      </c>
      <c r="D396" s="71" t="s">
        <v>31</v>
      </c>
      <c r="E396" s="106" t="s">
        <v>274</v>
      </c>
      <c r="F396" s="81">
        <v>800</v>
      </c>
      <c r="G396" s="35"/>
      <c r="H396" s="335"/>
      <c r="I396" s="335"/>
      <c r="J396" s="35"/>
      <c r="K396" s="35"/>
    </row>
    <row r="397" spans="2:11" ht="47.25" hidden="1">
      <c r="B397" s="121" t="s">
        <v>1603</v>
      </c>
      <c r="C397" s="70" t="s">
        <v>29</v>
      </c>
      <c r="D397" s="71" t="s">
        <v>31</v>
      </c>
      <c r="E397" s="106" t="s">
        <v>275</v>
      </c>
      <c r="F397" s="81">
        <v>800</v>
      </c>
      <c r="G397" s="35"/>
      <c r="H397" s="335"/>
      <c r="I397" s="335"/>
      <c r="J397" s="35"/>
      <c r="K397" s="35"/>
    </row>
    <row r="398" spans="2:11" ht="19.5" customHeight="1" hidden="1">
      <c r="B398" s="121" t="s">
        <v>1719</v>
      </c>
      <c r="C398" s="70" t="s">
        <v>29</v>
      </c>
      <c r="D398" s="71" t="s">
        <v>31</v>
      </c>
      <c r="E398" s="106" t="s">
        <v>276</v>
      </c>
      <c r="F398" s="81"/>
      <c r="G398" s="95">
        <f>G399+G401+G400</f>
        <v>0</v>
      </c>
      <c r="H398" s="345">
        <f>H399+H401+H400</f>
        <v>0</v>
      </c>
      <c r="I398" s="345">
        <f>I399+I401+I400</f>
        <v>0</v>
      </c>
      <c r="J398" s="95">
        <f>J399+J401+J400</f>
        <v>0</v>
      </c>
      <c r="K398" s="95">
        <f>K399+K401+K400</f>
        <v>0</v>
      </c>
    </row>
    <row r="399" spans="2:11" ht="31.5" hidden="1">
      <c r="B399" s="121" t="s">
        <v>1192</v>
      </c>
      <c r="C399" s="70" t="s">
        <v>29</v>
      </c>
      <c r="D399" s="71" t="s">
        <v>31</v>
      </c>
      <c r="E399" s="106" t="s">
        <v>277</v>
      </c>
      <c r="F399" s="81">
        <v>800</v>
      </c>
      <c r="G399" s="95"/>
      <c r="H399" s="345"/>
      <c r="I399" s="345"/>
      <c r="J399" s="95"/>
      <c r="K399" s="95"/>
    </row>
    <row r="400" spans="2:11" ht="47.25" hidden="1">
      <c r="B400" s="121" t="s">
        <v>1333</v>
      </c>
      <c r="C400" s="2" t="s">
        <v>29</v>
      </c>
      <c r="D400" s="2" t="s">
        <v>31</v>
      </c>
      <c r="E400" s="114" t="s">
        <v>277</v>
      </c>
      <c r="F400" s="2">
        <v>800</v>
      </c>
      <c r="G400" s="35"/>
      <c r="H400" s="335"/>
      <c r="I400" s="335"/>
      <c r="J400" s="35"/>
      <c r="K400" s="35"/>
    </row>
    <row r="401" spans="2:11" ht="47.25" hidden="1">
      <c r="B401" s="121" t="s">
        <v>1604</v>
      </c>
      <c r="C401" s="70" t="s">
        <v>29</v>
      </c>
      <c r="D401" s="71" t="s">
        <v>31</v>
      </c>
      <c r="E401" s="106" t="s">
        <v>278</v>
      </c>
      <c r="F401" s="81">
        <v>800</v>
      </c>
      <c r="G401" s="35"/>
      <c r="H401" s="335"/>
      <c r="I401" s="335"/>
      <c r="J401" s="35"/>
      <c r="K401" s="35"/>
    </row>
    <row r="402" spans="2:11" ht="15.75">
      <c r="B402" s="121" t="s">
        <v>1720</v>
      </c>
      <c r="C402" s="70" t="s">
        <v>29</v>
      </c>
      <c r="D402" s="71" t="s">
        <v>31</v>
      </c>
      <c r="E402" s="106" t="s">
        <v>279</v>
      </c>
      <c r="F402" s="81"/>
      <c r="G402" s="95">
        <f>G403+G409+G416</f>
        <v>340000</v>
      </c>
      <c r="H402" s="345">
        <f>H403+H409+H416</f>
        <v>40000</v>
      </c>
      <c r="I402" s="345">
        <f>I403+I409+I416</f>
        <v>40000</v>
      </c>
      <c r="J402" s="95">
        <f>J403+J409+J416</f>
        <v>0</v>
      </c>
      <c r="K402" s="95">
        <f>K403+K409+K416</f>
        <v>340000</v>
      </c>
    </row>
    <row r="403" spans="2:11" ht="15.75" hidden="1">
      <c r="B403" s="121" t="s">
        <v>1721</v>
      </c>
      <c r="C403" s="70" t="s">
        <v>29</v>
      </c>
      <c r="D403" s="71" t="s">
        <v>31</v>
      </c>
      <c r="E403" s="119" t="s">
        <v>280</v>
      </c>
      <c r="F403" s="81"/>
      <c r="G403" s="95">
        <f>G404+G405+G407+G408+G406</f>
        <v>0</v>
      </c>
      <c r="H403" s="345">
        <f>H404+H405+H407+H408+H406</f>
        <v>0</v>
      </c>
      <c r="I403" s="345">
        <f>I404+I405+I407+I408+I406</f>
        <v>0</v>
      </c>
      <c r="J403" s="95">
        <f>J404+J405+J407+J408+J406</f>
        <v>0</v>
      </c>
      <c r="K403" s="95">
        <f>K404+K405+K407+K408+K406</f>
        <v>0</v>
      </c>
    </row>
    <row r="404" spans="2:11" ht="39" customHeight="1" hidden="1">
      <c r="B404" s="121" t="s">
        <v>1193</v>
      </c>
      <c r="C404" s="70" t="s">
        <v>29</v>
      </c>
      <c r="D404" s="71" t="s">
        <v>31</v>
      </c>
      <c r="E404" s="119" t="s">
        <v>1240</v>
      </c>
      <c r="F404" s="81">
        <v>800</v>
      </c>
      <c r="G404" s="35"/>
      <c r="H404" s="335"/>
      <c r="I404" s="335"/>
      <c r="J404" s="35"/>
      <c r="K404" s="35"/>
    </row>
    <row r="405" spans="2:11" ht="47.25" hidden="1">
      <c r="B405" s="121" t="s">
        <v>1194</v>
      </c>
      <c r="C405" s="70" t="s">
        <v>29</v>
      </c>
      <c r="D405" s="71" t="s">
        <v>31</v>
      </c>
      <c r="E405" s="106" t="s">
        <v>281</v>
      </c>
      <c r="F405" s="81">
        <v>800</v>
      </c>
      <c r="G405" s="35"/>
      <c r="H405" s="335"/>
      <c r="I405" s="335"/>
      <c r="J405" s="35"/>
      <c r="K405" s="35"/>
    </row>
    <row r="406" spans="2:11" ht="69" customHeight="1" hidden="1">
      <c r="B406" s="121" t="s">
        <v>1334</v>
      </c>
      <c r="C406" s="70" t="s">
        <v>29</v>
      </c>
      <c r="D406" s="71" t="s">
        <v>31</v>
      </c>
      <c r="E406" s="106" t="s">
        <v>281</v>
      </c>
      <c r="F406" s="81">
        <v>800</v>
      </c>
      <c r="G406" s="35"/>
      <c r="H406" s="335"/>
      <c r="I406" s="335"/>
      <c r="J406" s="35"/>
      <c r="K406" s="35"/>
    </row>
    <row r="407" spans="2:11" ht="31.5" hidden="1">
      <c r="B407" s="121" t="s">
        <v>1193</v>
      </c>
      <c r="C407" s="70" t="s">
        <v>29</v>
      </c>
      <c r="D407" s="71" t="s">
        <v>31</v>
      </c>
      <c r="E407" s="106" t="s">
        <v>282</v>
      </c>
      <c r="F407" s="81">
        <v>800</v>
      </c>
      <c r="G407" s="35"/>
      <c r="H407" s="335"/>
      <c r="I407" s="335"/>
      <c r="J407" s="35"/>
      <c r="K407" s="35"/>
    </row>
    <row r="408" spans="2:11" ht="63" hidden="1">
      <c r="B408" s="121" t="s">
        <v>1334</v>
      </c>
      <c r="C408" s="70" t="s">
        <v>29</v>
      </c>
      <c r="D408" s="71" t="s">
        <v>31</v>
      </c>
      <c r="E408" s="106" t="s">
        <v>283</v>
      </c>
      <c r="F408" s="81">
        <v>800</v>
      </c>
      <c r="G408" s="35"/>
      <c r="H408" s="335"/>
      <c r="I408" s="335"/>
      <c r="J408" s="35"/>
      <c r="K408" s="35"/>
    </row>
    <row r="409" spans="2:11" ht="31.5" hidden="1">
      <c r="B409" s="121" t="s">
        <v>1722</v>
      </c>
      <c r="C409" s="70" t="s">
        <v>29</v>
      </c>
      <c r="D409" s="71" t="s">
        <v>31</v>
      </c>
      <c r="E409" s="106" t="s">
        <v>284</v>
      </c>
      <c r="F409" s="81"/>
      <c r="G409" s="95">
        <f>G410+G411+G414+G415+G412+G413</f>
        <v>0</v>
      </c>
      <c r="H409" s="345">
        <f>H410+H411+H414+H415+H412+H413</f>
        <v>0</v>
      </c>
      <c r="I409" s="345">
        <f>I410+I411+I414+I415+I412+I413</f>
        <v>0</v>
      </c>
      <c r="J409" s="95">
        <f>J410+J411+J414+J415+J412+J413</f>
        <v>0</v>
      </c>
      <c r="K409" s="95">
        <f>K410+K411+K414+K415+K412+K413</f>
        <v>0</v>
      </c>
    </row>
    <row r="410" spans="2:11" ht="31.5" hidden="1">
      <c r="B410" s="121" t="s">
        <v>1195</v>
      </c>
      <c r="C410" s="70" t="s">
        <v>29</v>
      </c>
      <c r="D410" s="71" t="s">
        <v>31</v>
      </c>
      <c r="E410" s="106" t="s">
        <v>285</v>
      </c>
      <c r="F410" s="81">
        <v>800</v>
      </c>
      <c r="G410" s="95"/>
      <c r="H410" s="345"/>
      <c r="I410" s="345"/>
      <c r="J410" s="95"/>
      <c r="K410" s="95"/>
    </row>
    <row r="411" spans="2:11" ht="47.25" hidden="1">
      <c r="B411" s="121" t="s">
        <v>1196</v>
      </c>
      <c r="C411" s="70" t="s">
        <v>29</v>
      </c>
      <c r="D411" s="71" t="s">
        <v>31</v>
      </c>
      <c r="E411" s="110" t="s">
        <v>286</v>
      </c>
      <c r="F411" s="81">
        <v>800</v>
      </c>
      <c r="G411" s="95"/>
      <c r="H411" s="345"/>
      <c r="I411" s="345"/>
      <c r="J411" s="95"/>
      <c r="K411" s="95"/>
    </row>
    <row r="412" spans="2:11" ht="31.5" hidden="1">
      <c r="B412" s="121" t="s">
        <v>1312</v>
      </c>
      <c r="C412" s="70" t="s">
        <v>29</v>
      </c>
      <c r="D412" s="71" t="s">
        <v>31</v>
      </c>
      <c r="E412" s="106" t="s">
        <v>285</v>
      </c>
      <c r="F412" s="81">
        <v>800</v>
      </c>
      <c r="G412" s="35"/>
      <c r="H412" s="335"/>
      <c r="I412" s="335"/>
      <c r="J412" s="35"/>
      <c r="K412" s="35"/>
    </row>
    <row r="413" spans="2:11" ht="47.25" hidden="1">
      <c r="B413" s="121" t="s">
        <v>1196</v>
      </c>
      <c r="C413" s="70" t="s">
        <v>29</v>
      </c>
      <c r="D413" s="71" t="s">
        <v>31</v>
      </c>
      <c r="E413" s="106" t="s">
        <v>286</v>
      </c>
      <c r="F413" s="81">
        <v>800</v>
      </c>
      <c r="G413" s="35"/>
      <c r="H413" s="335"/>
      <c r="I413" s="335"/>
      <c r="J413" s="35"/>
      <c r="K413" s="35"/>
    </row>
    <row r="414" spans="2:11" ht="31.5" hidden="1">
      <c r="B414" s="121" t="s">
        <v>1195</v>
      </c>
      <c r="C414" s="70" t="s">
        <v>29</v>
      </c>
      <c r="D414" s="71" t="s">
        <v>31</v>
      </c>
      <c r="E414" s="106" t="s">
        <v>287</v>
      </c>
      <c r="F414" s="81">
        <v>800</v>
      </c>
      <c r="G414" s="35"/>
      <c r="H414" s="335"/>
      <c r="I414" s="335"/>
      <c r="J414" s="35"/>
      <c r="K414" s="35"/>
    </row>
    <row r="415" spans="2:11" ht="47.25" hidden="1">
      <c r="B415" s="121" t="s">
        <v>1196</v>
      </c>
      <c r="C415" s="70" t="s">
        <v>29</v>
      </c>
      <c r="D415" s="71" t="s">
        <v>31</v>
      </c>
      <c r="E415" s="106" t="s">
        <v>288</v>
      </c>
      <c r="F415" s="81">
        <v>800</v>
      </c>
      <c r="G415" s="35"/>
      <c r="H415" s="335"/>
      <c r="I415" s="335"/>
      <c r="J415" s="35"/>
      <c r="K415" s="35"/>
    </row>
    <row r="416" spans="2:11" ht="15.75">
      <c r="B416" s="121" t="s">
        <v>1723</v>
      </c>
      <c r="C416" s="70" t="s">
        <v>29</v>
      </c>
      <c r="D416" s="71" t="s">
        <v>31</v>
      </c>
      <c r="E416" s="106" t="s">
        <v>289</v>
      </c>
      <c r="F416" s="81"/>
      <c r="G416" s="95">
        <f>G417+G418</f>
        <v>340000</v>
      </c>
      <c r="H416" s="345">
        <f>H417+H418</f>
        <v>40000</v>
      </c>
      <c r="I416" s="345">
        <f>I417+I418</f>
        <v>40000</v>
      </c>
      <c r="J416" s="95">
        <f>J417+J418</f>
        <v>0</v>
      </c>
      <c r="K416" s="95">
        <f>K417+K418</f>
        <v>340000</v>
      </c>
    </row>
    <row r="417" spans="2:11" ht="31.5">
      <c r="B417" s="121" t="s">
        <v>1197</v>
      </c>
      <c r="C417" s="70" t="s">
        <v>29</v>
      </c>
      <c r="D417" s="71" t="s">
        <v>31</v>
      </c>
      <c r="E417" s="106" t="s">
        <v>290</v>
      </c>
      <c r="F417" s="81">
        <v>800</v>
      </c>
      <c r="G417" s="35">
        <v>40000</v>
      </c>
      <c r="H417" s="335">
        <v>40000</v>
      </c>
      <c r="I417" s="335">
        <v>40000</v>
      </c>
      <c r="J417" s="35"/>
      <c r="K417" s="35">
        <f>G417+J417</f>
        <v>40000</v>
      </c>
    </row>
    <row r="418" spans="2:11" ht="31.5">
      <c r="B418" s="121" t="s">
        <v>1427</v>
      </c>
      <c r="C418" s="70" t="s">
        <v>29</v>
      </c>
      <c r="D418" s="71" t="s">
        <v>31</v>
      </c>
      <c r="E418" s="106" t="s">
        <v>1426</v>
      </c>
      <c r="F418" s="81">
        <v>800</v>
      </c>
      <c r="G418" s="35">
        <v>300000</v>
      </c>
      <c r="H418" s="335">
        <v>0</v>
      </c>
      <c r="I418" s="335">
        <v>0</v>
      </c>
      <c r="J418" s="35"/>
      <c r="K418" s="35">
        <f>G418+J418</f>
        <v>300000</v>
      </c>
    </row>
    <row r="419" spans="2:11" ht="15.75">
      <c r="B419" s="121" t="s">
        <v>1724</v>
      </c>
      <c r="C419" s="70" t="s">
        <v>29</v>
      </c>
      <c r="D419" s="71" t="s">
        <v>31</v>
      </c>
      <c r="E419" s="106" t="s">
        <v>291</v>
      </c>
      <c r="F419" s="81"/>
      <c r="G419" s="95">
        <f>G420+G423+G426+G430+G435+G439</f>
        <v>600</v>
      </c>
      <c r="H419" s="345">
        <f>H420+H423+H426+H430+H435+H439</f>
        <v>600</v>
      </c>
      <c r="I419" s="345">
        <f>I420+I423+I426+I430+I435+I439</f>
        <v>600</v>
      </c>
      <c r="J419" s="95">
        <f>J420+J423+J426+J430+J435+J439</f>
        <v>0</v>
      </c>
      <c r="K419" s="95">
        <f>K420+K423+K426+K430+K435+K439</f>
        <v>600</v>
      </c>
    </row>
    <row r="420" spans="2:11" ht="15.75" hidden="1">
      <c r="B420" s="121" t="s">
        <v>1725</v>
      </c>
      <c r="C420" s="70" t="s">
        <v>29</v>
      </c>
      <c r="D420" s="71" t="s">
        <v>31</v>
      </c>
      <c r="E420" s="106" t="s">
        <v>292</v>
      </c>
      <c r="F420" s="81"/>
      <c r="G420" s="95">
        <f>G421+G422</f>
        <v>0</v>
      </c>
      <c r="H420" s="345">
        <f>H421+H422</f>
        <v>0</v>
      </c>
      <c r="I420" s="345">
        <f>I421+I422</f>
        <v>0</v>
      </c>
      <c r="J420" s="95">
        <f>J421+J422</f>
        <v>0</v>
      </c>
      <c r="K420" s="95">
        <f>K421+K422</f>
        <v>0</v>
      </c>
    </row>
    <row r="421" spans="2:11" ht="31.5" hidden="1">
      <c r="B421" s="121" t="s">
        <v>1198</v>
      </c>
      <c r="C421" s="70" t="s">
        <v>29</v>
      </c>
      <c r="D421" s="71" t="s">
        <v>31</v>
      </c>
      <c r="E421" s="106" t="s">
        <v>293</v>
      </c>
      <c r="F421" s="81">
        <v>800</v>
      </c>
      <c r="G421" s="35"/>
      <c r="H421" s="335"/>
      <c r="I421" s="335"/>
      <c r="J421" s="35"/>
      <c r="K421" s="35"/>
    </row>
    <row r="422" spans="2:11" ht="31.5" hidden="1">
      <c r="B422" s="121" t="s">
        <v>1198</v>
      </c>
      <c r="C422" s="70" t="s">
        <v>29</v>
      </c>
      <c r="D422" s="71" t="s">
        <v>31</v>
      </c>
      <c r="E422" s="106" t="s">
        <v>294</v>
      </c>
      <c r="F422" s="81">
        <v>800</v>
      </c>
      <c r="G422" s="35"/>
      <c r="H422" s="335"/>
      <c r="I422" s="335"/>
      <c r="J422" s="35"/>
      <c r="K422" s="35"/>
    </row>
    <row r="423" spans="2:11" ht="15.75" hidden="1">
      <c r="B423" s="121" t="s">
        <v>1726</v>
      </c>
      <c r="C423" s="70" t="s">
        <v>29</v>
      </c>
      <c r="D423" s="71" t="s">
        <v>31</v>
      </c>
      <c r="E423" s="106" t="s">
        <v>295</v>
      </c>
      <c r="F423" s="81"/>
      <c r="G423" s="95">
        <f>G424+G425</f>
        <v>0</v>
      </c>
      <c r="H423" s="345">
        <f>H424+H425</f>
        <v>0</v>
      </c>
      <c r="I423" s="345">
        <f>I424+I425</f>
        <v>0</v>
      </c>
      <c r="J423" s="95">
        <f>J424+J425</f>
        <v>0</v>
      </c>
      <c r="K423" s="95">
        <f>K424+K425</f>
        <v>0</v>
      </c>
    </row>
    <row r="424" spans="2:11" ht="15.75" hidden="1">
      <c r="B424" s="121" t="s">
        <v>1199</v>
      </c>
      <c r="C424" s="70" t="s">
        <v>29</v>
      </c>
      <c r="D424" s="71" t="s">
        <v>31</v>
      </c>
      <c r="E424" s="114" t="s">
        <v>296</v>
      </c>
      <c r="F424" s="2">
        <v>800</v>
      </c>
      <c r="G424" s="35"/>
      <c r="H424" s="335"/>
      <c r="I424" s="335"/>
      <c r="J424" s="35"/>
      <c r="K424" s="35"/>
    </row>
    <row r="425" spans="2:11" ht="15.75" hidden="1">
      <c r="B425" s="121" t="s">
        <v>1199</v>
      </c>
      <c r="C425" s="70" t="s">
        <v>29</v>
      </c>
      <c r="D425" s="71" t="s">
        <v>31</v>
      </c>
      <c r="E425" s="114" t="s">
        <v>297</v>
      </c>
      <c r="F425" s="2">
        <v>800</v>
      </c>
      <c r="G425" s="35"/>
      <c r="H425" s="335"/>
      <c r="I425" s="335"/>
      <c r="J425" s="35"/>
      <c r="K425" s="35"/>
    </row>
    <row r="426" spans="2:11" ht="31.5" hidden="1">
      <c r="B426" s="121" t="s">
        <v>1727</v>
      </c>
      <c r="C426" s="70" t="s">
        <v>29</v>
      </c>
      <c r="D426" s="71" t="s">
        <v>31</v>
      </c>
      <c r="E426" s="114" t="s">
        <v>298</v>
      </c>
      <c r="F426" s="2"/>
      <c r="G426" s="95">
        <f>G427+G429+G428</f>
        <v>0</v>
      </c>
      <c r="H426" s="345">
        <f>H427+H429+H428</f>
        <v>0</v>
      </c>
      <c r="I426" s="345">
        <f>I427+I429+I428</f>
        <v>0</v>
      </c>
      <c r="J426" s="95">
        <f>J427+J429+J428</f>
        <v>0</v>
      </c>
      <c r="K426" s="95">
        <f>K427+K429+K428</f>
        <v>0</v>
      </c>
    </row>
    <row r="427" spans="2:11" ht="47.25" hidden="1">
      <c r="B427" s="121" t="s">
        <v>1200</v>
      </c>
      <c r="C427" s="70" t="s">
        <v>29</v>
      </c>
      <c r="D427" s="71" t="s">
        <v>31</v>
      </c>
      <c r="E427" s="114" t="s">
        <v>299</v>
      </c>
      <c r="F427" s="2">
        <v>800</v>
      </c>
      <c r="G427" s="95"/>
      <c r="H427" s="345"/>
      <c r="I427" s="345"/>
      <c r="J427" s="95"/>
      <c r="K427" s="95"/>
    </row>
    <row r="428" spans="2:11" ht="66.75" customHeight="1" hidden="1">
      <c r="B428" s="125" t="s">
        <v>1335</v>
      </c>
      <c r="C428" s="70" t="s">
        <v>29</v>
      </c>
      <c r="D428" s="71" t="s">
        <v>31</v>
      </c>
      <c r="E428" s="114" t="s">
        <v>299</v>
      </c>
      <c r="F428" s="2">
        <v>800</v>
      </c>
      <c r="G428" s="35"/>
      <c r="H428" s="335"/>
      <c r="I428" s="335"/>
      <c r="J428" s="35"/>
      <c r="K428" s="35"/>
    </row>
    <row r="429" spans="2:11" ht="76.5" customHeight="1" hidden="1">
      <c r="B429" s="125" t="s">
        <v>1335</v>
      </c>
      <c r="C429" s="70" t="s">
        <v>29</v>
      </c>
      <c r="D429" s="71" t="s">
        <v>31</v>
      </c>
      <c r="E429" s="114" t="s">
        <v>300</v>
      </c>
      <c r="F429" s="2">
        <v>800</v>
      </c>
      <c r="G429" s="35"/>
      <c r="H429" s="335"/>
      <c r="I429" s="335"/>
      <c r="J429" s="35"/>
      <c r="K429" s="35"/>
    </row>
    <row r="430" spans="2:11" ht="47.25" hidden="1">
      <c r="B430" s="121" t="s">
        <v>1728</v>
      </c>
      <c r="C430" s="70" t="s">
        <v>29</v>
      </c>
      <c r="D430" s="71" t="s">
        <v>31</v>
      </c>
      <c r="E430" s="114" t="s">
        <v>301</v>
      </c>
      <c r="F430" s="2"/>
      <c r="G430" s="95">
        <f>G432+G434+G431+G433</f>
        <v>0</v>
      </c>
      <c r="H430" s="345">
        <f>H432+H434+H431+H433</f>
        <v>0</v>
      </c>
      <c r="I430" s="345">
        <f>I432+I434+I431+I433</f>
        <v>0</v>
      </c>
      <c r="J430" s="95">
        <f>J432+J434+J431+J433</f>
        <v>0</v>
      </c>
      <c r="K430" s="95">
        <f>K432+K434+K431+K433</f>
        <v>0</v>
      </c>
    </row>
    <row r="431" spans="2:11" ht="63" hidden="1">
      <c r="B431" s="121" t="s">
        <v>1201</v>
      </c>
      <c r="C431" s="70" t="s">
        <v>29</v>
      </c>
      <c r="D431" s="71" t="s">
        <v>31</v>
      </c>
      <c r="E431" s="106" t="s">
        <v>302</v>
      </c>
      <c r="F431" s="81">
        <v>800</v>
      </c>
      <c r="G431" s="95"/>
      <c r="H431" s="345"/>
      <c r="I431" s="345"/>
      <c r="J431" s="95"/>
      <c r="K431" s="95"/>
    </row>
    <row r="432" spans="2:11" ht="63" hidden="1">
      <c r="B432" s="121" t="s">
        <v>1202</v>
      </c>
      <c r="C432" s="70" t="s">
        <v>29</v>
      </c>
      <c r="D432" s="71" t="s">
        <v>31</v>
      </c>
      <c r="E432" s="106" t="s">
        <v>303</v>
      </c>
      <c r="F432" s="81">
        <v>800</v>
      </c>
      <c r="G432" s="95"/>
      <c r="H432" s="345"/>
      <c r="I432" s="345"/>
      <c r="J432" s="95"/>
      <c r="K432" s="95"/>
    </row>
    <row r="433" spans="2:11" ht="63" hidden="1">
      <c r="B433" s="121" t="s">
        <v>1605</v>
      </c>
      <c r="C433" s="70" t="s">
        <v>29</v>
      </c>
      <c r="D433" s="71" t="s">
        <v>31</v>
      </c>
      <c r="E433" s="106" t="s">
        <v>304</v>
      </c>
      <c r="F433" s="81">
        <v>800</v>
      </c>
      <c r="G433" s="35"/>
      <c r="H433" s="335"/>
      <c r="I433" s="335"/>
      <c r="J433" s="35"/>
      <c r="K433" s="35"/>
    </row>
    <row r="434" spans="2:11" ht="63" hidden="1">
      <c r="B434" s="121" t="s">
        <v>1202</v>
      </c>
      <c r="C434" s="70" t="s">
        <v>29</v>
      </c>
      <c r="D434" s="71" t="s">
        <v>31</v>
      </c>
      <c r="E434" s="106" t="s">
        <v>305</v>
      </c>
      <c r="F434" s="81">
        <v>800</v>
      </c>
      <c r="G434" s="35"/>
      <c r="H434" s="335"/>
      <c r="I434" s="335"/>
      <c r="J434" s="35"/>
      <c r="K434" s="35"/>
    </row>
    <row r="435" spans="2:11" ht="15.75">
      <c r="B435" s="121" t="s">
        <v>1729</v>
      </c>
      <c r="C435" s="70" t="s">
        <v>29</v>
      </c>
      <c r="D435" s="71" t="s">
        <v>31</v>
      </c>
      <c r="E435" s="106" t="s">
        <v>306</v>
      </c>
      <c r="F435" s="81"/>
      <c r="G435" s="95">
        <f>G436+G437+G438</f>
        <v>600</v>
      </c>
      <c r="H435" s="345">
        <f>H436+H437+H438</f>
        <v>600</v>
      </c>
      <c r="I435" s="345">
        <f>I436+I437+I438</f>
        <v>600</v>
      </c>
      <c r="J435" s="95">
        <f>J436+J437+J438</f>
        <v>0</v>
      </c>
      <c r="K435" s="95">
        <f>K436+K437+K438</f>
        <v>600</v>
      </c>
    </row>
    <row r="436" spans="2:11" ht="31.5">
      <c r="B436" s="121" t="s">
        <v>1203</v>
      </c>
      <c r="C436" s="70" t="s">
        <v>29</v>
      </c>
      <c r="D436" s="71" t="s">
        <v>31</v>
      </c>
      <c r="E436" s="106" t="s">
        <v>307</v>
      </c>
      <c r="F436" s="81">
        <v>800</v>
      </c>
      <c r="G436" s="35">
        <v>600</v>
      </c>
      <c r="H436" s="335">
        <v>600</v>
      </c>
      <c r="I436" s="335">
        <v>600</v>
      </c>
      <c r="J436" s="35"/>
      <c r="K436" s="35">
        <f>G436+J436</f>
        <v>600</v>
      </c>
    </row>
    <row r="437" spans="2:11" ht="31.5" hidden="1">
      <c r="B437" s="121" t="s">
        <v>1204</v>
      </c>
      <c r="C437" s="70" t="s">
        <v>29</v>
      </c>
      <c r="D437" s="71" t="s">
        <v>31</v>
      </c>
      <c r="E437" s="106" t="s">
        <v>308</v>
      </c>
      <c r="F437" s="81">
        <v>800</v>
      </c>
      <c r="G437" s="35"/>
      <c r="H437" s="335"/>
      <c r="I437" s="335"/>
      <c r="J437" s="35"/>
      <c r="K437" s="35"/>
    </row>
    <row r="438" spans="2:11" ht="31.5" hidden="1">
      <c r="B438" s="121" t="s">
        <v>1606</v>
      </c>
      <c r="C438" s="70" t="s">
        <v>29</v>
      </c>
      <c r="D438" s="71" t="s">
        <v>31</v>
      </c>
      <c r="E438" s="106" t="s">
        <v>309</v>
      </c>
      <c r="F438" s="81">
        <v>800</v>
      </c>
      <c r="G438" s="35"/>
      <c r="H438" s="335"/>
      <c r="I438" s="335"/>
      <c r="J438" s="35"/>
      <c r="K438" s="35"/>
    </row>
    <row r="439" spans="2:11" ht="15.75" hidden="1">
      <c r="B439" s="121" t="s">
        <v>1730</v>
      </c>
      <c r="C439" s="70" t="s">
        <v>29</v>
      </c>
      <c r="D439" s="71" t="s">
        <v>31</v>
      </c>
      <c r="E439" s="106" t="s">
        <v>310</v>
      </c>
      <c r="F439" s="81"/>
      <c r="G439" s="95">
        <f>G440+G441</f>
        <v>0</v>
      </c>
      <c r="H439" s="345">
        <f>H440+H441</f>
        <v>0</v>
      </c>
      <c r="I439" s="345">
        <f>I440+I441</f>
        <v>0</v>
      </c>
      <c r="J439" s="95">
        <f>J440+J441</f>
        <v>0</v>
      </c>
      <c r="K439" s="95">
        <f>K440+K441</f>
        <v>0</v>
      </c>
    </row>
    <row r="440" spans="2:11" ht="31.5" hidden="1">
      <c r="B440" s="121" t="s">
        <v>1205</v>
      </c>
      <c r="C440" s="70" t="s">
        <v>29</v>
      </c>
      <c r="D440" s="71" t="s">
        <v>31</v>
      </c>
      <c r="E440" s="106" t="s">
        <v>311</v>
      </c>
      <c r="F440" s="81">
        <v>800</v>
      </c>
      <c r="G440" s="95"/>
      <c r="H440" s="345"/>
      <c r="I440" s="345"/>
      <c r="J440" s="95"/>
      <c r="K440" s="95"/>
    </row>
    <row r="441" spans="2:11" ht="31.5" hidden="1">
      <c r="B441" s="121" t="s">
        <v>1607</v>
      </c>
      <c r="C441" s="70" t="s">
        <v>29</v>
      </c>
      <c r="D441" s="71" t="s">
        <v>31</v>
      </c>
      <c r="E441" s="106" t="s">
        <v>312</v>
      </c>
      <c r="F441" s="81">
        <v>800</v>
      </c>
      <c r="G441" s="35"/>
      <c r="H441" s="335"/>
      <c r="I441" s="335"/>
      <c r="J441" s="35"/>
      <c r="K441" s="35"/>
    </row>
    <row r="442" spans="2:11" ht="25.5" customHeight="1">
      <c r="B442" s="324" t="s">
        <v>1731</v>
      </c>
      <c r="C442" s="70" t="s">
        <v>29</v>
      </c>
      <c r="D442" s="71" t="s">
        <v>31</v>
      </c>
      <c r="E442" s="106" t="s">
        <v>1466</v>
      </c>
      <c r="F442" s="81"/>
      <c r="G442" s="95">
        <f>G443+G448</f>
        <v>2052646</v>
      </c>
      <c r="H442" s="345">
        <f>H443+H448</f>
        <v>2004866</v>
      </c>
      <c r="I442" s="345">
        <f>I443+I448</f>
        <v>1970844</v>
      </c>
      <c r="J442" s="95">
        <f>J443+J448</f>
        <v>377159</v>
      </c>
      <c r="K442" s="95">
        <f>K443+K448</f>
        <v>2429805</v>
      </c>
    </row>
    <row r="443" spans="2:11" ht="36.75" customHeight="1">
      <c r="B443" s="324" t="s">
        <v>1732</v>
      </c>
      <c r="C443" s="70" t="s">
        <v>29</v>
      </c>
      <c r="D443" s="71" t="s">
        <v>31</v>
      </c>
      <c r="E443" s="106" t="s">
        <v>1467</v>
      </c>
      <c r="F443" s="81"/>
      <c r="G443" s="95">
        <f>G444+G447+G445+G446</f>
        <v>953422</v>
      </c>
      <c r="H443" s="345">
        <f>H444+H447+H445+H446</f>
        <v>927433</v>
      </c>
      <c r="I443" s="345">
        <f>I444+I447+I445+I446</f>
        <v>912352</v>
      </c>
      <c r="J443" s="95">
        <f>J444+J447+J445+J446</f>
        <v>-498397</v>
      </c>
      <c r="K443" s="95">
        <f>K444+K447+K445+K446</f>
        <v>455025</v>
      </c>
    </row>
    <row r="444" spans="2:11" ht="47.25" hidden="1">
      <c r="B444" s="323" t="s">
        <v>1171</v>
      </c>
      <c r="C444" s="70" t="s">
        <v>29</v>
      </c>
      <c r="D444" s="71" t="s">
        <v>31</v>
      </c>
      <c r="E444" s="106" t="s">
        <v>1468</v>
      </c>
      <c r="F444" s="81">
        <v>800</v>
      </c>
      <c r="G444" s="95">
        <v>417940</v>
      </c>
      <c r="H444" s="345">
        <v>403825</v>
      </c>
      <c r="I444" s="345">
        <v>393722</v>
      </c>
      <c r="J444" s="95">
        <f>-391831-26109</f>
        <v>-417940</v>
      </c>
      <c r="K444" s="35">
        <f>G444+J444</f>
        <v>0</v>
      </c>
    </row>
    <row r="445" spans="2:11" ht="31.5" hidden="1">
      <c r="B445" s="323" t="s">
        <v>1472</v>
      </c>
      <c r="C445" s="70" t="s">
        <v>29</v>
      </c>
      <c r="D445" s="71" t="s">
        <v>31</v>
      </c>
      <c r="E445" s="106" t="s">
        <v>1469</v>
      </c>
      <c r="F445" s="81">
        <v>800</v>
      </c>
      <c r="G445" s="35">
        <v>297504</v>
      </c>
      <c r="H445" s="335">
        <v>285630</v>
      </c>
      <c r="I445" s="335">
        <v>280652</v>
      </c>
      <c r="J445" s="35">
        <f>-106566-190938</f>
        <v>-297504</v>
      </c>
      <c r="K445" s="35">
        <f>G445+J445</f>
        <v>0</v>
      </c>
    </row>
    <row r="446" spans="2:11" ht="50.25" customHeight="1">
      <c r="B446" s="323" t="s">
        <v>1608</v>
      </c>
      <c r="C446" s="70" t="s">
        <v>29</v>
      </c>
      <c r="D446" s="71" t="s">
        <v>31</v>
      </c>
      <c r="E446" s="106" t="s">
        <v>1471</v>
      </c>
      <c r="F446" s="81">
        <v>800</v>
      </c>
      <c r="G446" s="35">
        <v>151224</v>
      </c>
      <c r="H446" s="335">
        <v>151224</v>
      </c>
      <c r="I446" s="335">
        <v>151224</v>
      </c>
      <c r="J446" s="35">
        <v>26109</v>
      </c>
      <c r="K446" s="35">
        <f>G446+J446</f>
        <v>177333</v>
      </c>
    </row>
    <row r="447" spans="2:11" ht="54" customHeight="1">
      <c r="B447" s="323" t="s">
        <v>1609</v>
      </c>
      <c r="C447" s="70" t="s">
        <v>29</v>
      </c>
      <c r="D447" s="71" t="s">
        <v>31</v>
      </c>
      <c r="E447" s="106" t="s">
        <v>1470</v>
      </c>
      <c r="F447" s="81">
        <v>800</v>
      </c>
      <c r="G447" s="35">
        <v>86754</v>
      </c>
      <c r="H447" s="335">
        <v>86754</v>
      </c>
      <c r="I447" s="335">
        <v>86754</v>
      </c>
      <c r="J447" s="35">
        <v>190938</v>
      </c>
      <c r="K447" s="35">
        <f>G447+J447</f>
        <v>277692</v>
      </c>
    </row>
    <row r="448" spans="2:11" ht="36" customHeight="1">
      <c r="B448" s="321" t="s">
        <v>1733</v>
      </c>
      <c r="C448" s="70" t="s">
        <v>29</v>
      </c>
      <c r="D448" s="71" t="s">
        <v>31</v>
      </c>
      <c r="E448" s="106" t="s">
        <v>1473</v>
      </c>
      <c r="F448" s="81"/>
      <c r="G448" s="95">
        <f>G449+G451+G450</f>
        <v>1099224</v>
      </c>
      <c r="H448" s="345">
        <f>H449+H451+H450</f>
        <v>1077433</v>
      </c>
      <c r="I448" s="345">
        <f>I449+I451+I450</f>
        <v>1058492</v>
      </c>
      <c r="J448" s="95">
        <f>J449+J451+J450</f>
        <v>875556</v>
      </c>
      <c r="K448" s="95">
        <f>K449+K451+K450</f>
        <v>1974780</v>
      </c>
    </row>
    <row r="449" spans="2:11" ht="53.25" customHeight="1" hidden="1">
      <c r="B449" s="321" t="s">
        <v>1474</v>
      </c>
      <c r="C449" s="70" t="s">
        <v>29</v>
      </c>
      <c r="D449" s="71" t="s">
        <v>31</v>
      </c>
      <c r="E449" s="106" t="s">
        <v>1495</v>
      </c>
      <c r="F449" s="81">
        <v>800</v>
      </c>
      <c r="G449" s="95">
        <v>797152</v>
      </c>
      <c r="H449" s="345">
        <v>775361</v>
      </c>
      <c r="I449" s="345">
        <v>756420</v>
      </c>
      <c r="J449" s="95">
        <f>875556-1672708</f>
        <v>-797152</v>
      </c>
      <c r="K449" s="35">
        <f>G449+J449</f>
        <v>0</v>
      </c>
    </row>
    <row r="450" spans="2:11" ht="53.25" customHeight="1">
      <c r="B450" s="321" t="s">
        <v>1551</v>
      </c>
      <c r="C450" s="70" t="s">
        <v>29</v>
      </c>
      <c r="D450" s="71" t="s">
        <v>31</v>
      </c>
      <c r="E450" s="106" t="s">
        <v>1496</v>
      </c>
      <c r="F450" s="81">
        <v>500</v>
      </c>
      <c r="G450" s="95">
        <v>9580</v>
      </c>
      <c r="H450" s="345">
        <v>292492</v>
      </c>
      <c r="I450" s="345">
        <v>292492</v>
      </c>
      <c r="J450" s="95"/>
      <c r="K450" s="35">
        <f>G450+J450</f>
        <v>9580</v>
      </c>
    </row>
    <row r="451" spans="2:11" ht="49.5" customHeight="1">
      <c r="B451" s="321" t="s">
        <v>1475</v>
      </c>
      <c r="C451" s="70" t="s">
        <v>29</v>
      </c>
      <c r="D451" s="71" t="s">
        <v>31</v>
      </c>
      <c r="E451" s="106" t="s">
        <v>1496</v>
      </c>
      <c r="F451" s="81">
        <v>800</v>
      </c>
      <c r="G451" s="35">
        <v>292492</v>
      </c>
      <c r="H451" s="335">
        <v>9580</v>
      </c>
      <c r="I451" s="335">
        <v>9580</v>
      </c>
      <c r="J451" s="35">
        <v>1672708</v>
      </c>
      <c r="K451" s="35">
        <f>G451+J451</f>
        <v>1965200</v>
      </c>
    </row>
    <row r="452" spans="2:11" ht="31.5">
      <c r="B452" s="321" t="s">
        <v>1734</v>
      </c>
      <c r="C452" s="70" t="s">
        <v>29</v>
      </c>
      <c r="D452" s="71" t="s">
        <v>31</v>
      </c>
      <c r="E452" s="106" t="s">
        <v>1476</v>
      </c>
      <c r="F452" s="81"/>
      <c r="G452" s="35">
        <f>G453+G455</f>
        <v>464339</v>
      </c>
      <c r="H452" s="335">
        <f>H453+H455</f>
        <v>464339</v>
      </c>
      <c r="I452" s="335">
        <f>I453+I455</f>
        <v>464339</v>
      </c>
      <c r="J452" s="35">
        <f>J453+J455</f>
        <v>0</v>
      </c>
      <c r="K452" s="35">
        <f>K453+K455</f>
        <v>464339</v>
      </c>
    </row>
    <row r="453" spans="2:11" ht="31.5">
      <c r="B453" s="321" t="s">
        <v>1735</v>
      </c>
      <c r="C453" s="70" t="s">
        <v>29</v>
      </c>
      <c r="D453" s="71" t="s">
        <v>31</v>
      </c>
      <c r="E453" s="106" t="s">
        <v>1477</v>
      </c>
      <c r="F453" s="81"/>
      <c r="G453" s="35">
        <f>G454</f>
        <v>340544</v>
      </c>
      <c r="H453" s="335">
        <f>H454</f>
        <v>340544</v>
      </c>
      <c r="I453" s="335">
        <f>I454</f>
        <v>340544</v>
      </c>
      <c r="J453" s="35">
        <f>J454</f>
        <v>0</v>
      </c>
      <c r="K453" s="35">
        <f>K454</f>
        <v>340544</v>
      </c>
    </row>
    <row r="454" spans="2:11" ht="38.25" customHeight="1">
      <c r="B454" s="321" t="s">
        <v>1610</v>
      </c>
      <c r="C454" s="70" t="s">
        <v>29</v>
      </c>
      <c r="D454" s="71" t="s">
        <v>31</v>
      </c>
      <c r="E454" s="106" t="s">
        <v>1478</v>
      </c>
      <c r="F454" s="81">
        <v>800</v>
      </c>
      <c r="G454" s="35">
        <v>340544</v>
      </c>
      <c r="H454" s="335">
        <v>340544</v>
      </c>
      <c r="I454" s="335">
        <v>340544</v>
      </c>
      <c r="J454" s="35"/>
      <c r="K454" s="35">
        <f>G454+J454</f>
        <v>340544</v>
      </c>
    </row>
    <row r="455" spans="2:11" ht="31.5">
      <c r="B455" s="321" t="s">
        <v>1736</v>
      </c>
      <c r="C455" s="70" t="s">
        <v>29</v>
      </c>
      <c r="D455" s="71" t="s">
        <v>31</v>
      </c>
      <c r="E455" s="106" t="s">
        <v>1479</v>
      </c>
      <c r="F455" s="81"/>
      <c r="G455" s="35">
        <f>G456</f>
        <v>123795</v>
      </c>
      <c r="H455" s="335">
        <f>H456</f>
        <v>123795</v>
      </c>
      <c r="I455" s="335">
        <f>I456</f>
        <v>123795</v>
      </c>
      <c r="J455" s="35">
        <f>J456</f>
        <v>0</v>
      </c>
      <c r="K455" s="35">
        <f>K456</f>
        <v>123795</v>
      </c>
    </row>
    <row r="456" spans="2:11" ht="47.25">
      <c r="B456" s="321" t="s">
        <v>1611</v>
      </c>
      <c r="C456" s="70" t="s">
        <v>29</v>
      </c>
      <c r="D456" s="71" t="s">
        <v>31</v>
      </c>
      <c r="E456" s="106" t="s">
        <v>1480</v>
      </c>
      <c r="F456" s="81">
        <v>800</v>
      </c>
      <c r="G456" s="35">
        <v>123795</v>
      </c>
      <c r="H456" s="335">
        <v>123795</v>
      </c>
      <c r="I456" s="335">
        <v>123795</v>
      </c>
      <c r="J456" s="35"/>
      <c r="K456" s="35">
        <f>G456+J456</f>
        <v>123795</v>
      </c>
    </row>
    <row r="457" spans="2:11" ht="51.75" customHeight="1">
      <c r="B457" s="121" t="s">
        <v>1054</v>
      </c>
      <c r="C457" s="70" t="s">
        <v>29</v>
      </c>
      <c r="D457" s="71" t="s">
        <v>31</v>
      </c>
      <c r="E457" s="110">
        <v>12</v>
      </c>
      <c r="F457" s="81"/>
      <c r="G457" s="95">
        <f>G458</f>
        <v>123</v>
      </c>
      <c r="H457" s="345">
        <f>H458</f>
        <v>123</v>
      </c>
      <c r="I457" s="345">
        <f>I458</f>
        <v>123</v>
      </c>
      <c r="J457" s="95">
        <f>J458</f>
        <v>0</v>
      </c>
      <c r="K457" s="95">
        <f>K458</f>
        <v>123</v>
      </c>
    </row>
    <row r="458" spans="2:11" ht="15.75">
      <c r="B458" s="121" t="s">
        <v>313</v>
      </c>
      <c r="C458" s="70" t="s">
        <v>29</v>
      </c>
      <c r="D458" s="71" t="s">
        <v>31</v>
      </c>
      <c r="E458" s="110" t="s">
        <v>314</v>
      </c>
      <c r="F458" s="81"/>
      <c r="G458" s="95">
        <f>G459+G461</f>
        <v>123</v>
      </c>
      <c r="H458" s="345">
        <f>H459+H461</f>
        <v>123</v>
      </c>
      <c r="I458" s="345">
        <f>I459+I461</f>
        <v>123</v>
      </c>
      <c r="J458" s="95">
        <f>J459+J461</f>
        <v>0</v>
      </c>
      <c r="K458" s="95">
        <f>K459+K461</f>
        <v>123</v>
      </c>
    </row>
    <row r="459" spans="2:11" ht="31.5">
      <c r="B459" s="121" t="s">
        <v>1737</v>
      </c>
      <c r="C459" s="70" t="s">
        <v>29</v>
      </c>
      <c r="D459" s="71" t="s">
        <v>31</v>
      </c>
      <c r="E459" s="110" t="s">
        <v>315</v>
      </c>
      <c r="F459" s="81"/>
      <c r="G459" s="95">
        <f>G460</f>
        <v>27</v>
      </c>
      <c r="H459" s="345">
        <f>H460</f>
        <v>27</v>
      </c>
      <c r="I459" s="345">
        <f>I460</f>
        <v>27</v>
      </c>
      <c r="J459" s="95">
        <f>J460</f>
        <v>0</v>
      </c>
      <c r="K459" s="95">
        <f>K460</f>
        <v>27</v>
      </c>
    </row>
    <row r="460" spans="2:11" ht="94.5">
      <c r="B460" s="121" t="s">
        <v>1234</v>
      </c>
      <c r="C460" s="70" t="s">
        <v>29</v>
      </c>
      <c r="D460" s="71" t="s">
        <v>31</v>
      </c>
      <c r="E460" s="110" t="s">
        <v>316</v>
      </c>
      <c r="F460" s="81">
        <v>200</v>
      </c>
      <c r="G460" s="35">
        <v>27</v>
      </c>
      <c r="H460" s="335">
        <v>27</v>
      </c>
      <c r="I460" s="335">
        <v>27</v>
      </c>
      <c r="J460" s="35"/>
      <c r="K460" s="35">
        <f>G460+J460</f>
        <v>27</v>
      </c>
    </row>
    <row r="461" spans="2:11" ht="31.5">
      <c r="B461" s="121" t="s">
        <v>1738</v>
      </c>
      <c r="C461" s="70" t="s">
        <v>29</v>
      </c>
      <c r="D461" s="71" t="s">
        <v>31</v>
      </c>
      <c r="E461" s="110" t="s">
        <v>317</v>
      </c>
      <c r="F461" s="81"/>
      <c r="G461" s="95">
        <f>G462</f>
        <v>96</v>
      </c>
      <c r="H461" s="345">
        <f>H462</f>
        <v>96</v>
      </c>
      <c r="I461" s="345">
        <f>I462</f>
        <v>96</v>
      </c>
      <c r="J461" s="95">
        <f>J462</f>
        <v>0</v>
      </c>
      <c r="K461" s="95">
        <f>K462</f>
        <v>96</v>
      </c>
    </row>
    <row r="462" spans="2:11" ht="31.5">
      <c r="B462" s="321" t="s">
        <v>597</v>
      </c>
      <c r="C462" s="70" t="s">
        <v>29</v>
      </c>
      <c r="D462" s="71" t="s">
        <v>31</v>
      </c>
      <c r="E462" s="110" t="s">
        <v>318</v>
      </c>
      <c r="F462" s="81">
        <v>200</v>
      </c>
      <c r="G462" s="35">
        <v>96</v>
      </c>
      <c r="H462" s="349">
        <v>96</v>
      </c>
      <c r="I462" s="349">
        <v>96</v>
      </c>
      <c r="J462" s="35"/>
      <c r="K462" s="35">
        <f>G462+J462</f>
        <v>96</v>
      </c>
    </row>
    <row r="463" spans="2:11" ht="15.75">
      <c r="B463" s="125" t="s">
        <v>149</v>
      </c>
      <c r="C463" s="71" t="s">
        <v>29</v>
      </c>
      <c r="D463" s="71" t="s">
        <v>31</v>
      </c>
      <c r="E463" s="322">
        <v>99</v>
      </c>
      <c r="F463" s="13"/>
      <c r="G463" s="35">
        <f aca="true" t="shared" si="21" ref="G463:K464">G464</f>
        <v>100000</v>
      </c>
      <c r="H463" s="349">
        <f t="shared" si="21"/>
        <v>100000</v>
      </c>
      <c r="I463" s="349">
        <f t="shared" si="21"/>
        <v>100000</v>
      </c>
      <c r="J463" s="35">
        <f t="shared" si="21"/>
        <v>0</v>
      </c>
      <c r="K463" s="35">
        <f t="shared" si="21"/>
        <v>100000</v>
      </c>
    </row>
    <row r="464" spans="2:11" ht="15.75">
      <c r="B464" s="125" t="s">
        <v>150</v>
      </c>
      <c r="C464" s="71" t="s">
        <v>29</v>
      </c>
      <c r="D464" s="71" t="s">
        <v>31</v>
      </c>
      <c r="E464" s="322" t="s">
        <v>148</v>
      </c>
      <c r="F464" s="13"/>
      <c r="G464" s="35">
        <f t="shared" si="21"/>
        <v>100000</v>
      </c>
      <c r="H464" s="349">
        <f t="shared" si="21"/>
        <v>100000</v>
      </c>
      <c r="I464" s="349">
        <f t="shared" si="21"/>
        <v>100000</v>
      </c>
      <c r="J464" s="35">
        <f t="shared" si="21"/>
        <v>0</v>
      </c>
      <c r="K464" s="35">
        <f t="shared" si="21"/>
        <v>100000</v>
      </c>
    </row>
    <row r="465" spans="2:11" ht="32.25" thickBot="1">
      <c r="B465" s="121" t="s">
        <v>1544</v>
      </c>
      <c r="C465" s="71" t="s">
        <v>29</v>
      </c>
      <c r="D465" s="71" t="s">
        <v>31</v>
      </c>
      <c r="E465" s="322" t="s">
        <v>1543</v>
      </c>
      <c r="F465" s="13" t="s">
        <v>52</v>
      </c>
      <c r="G465" s="38">
        <v>100000</v>
      </c>
      <c r="H465" s="350">
        <v>100000</v>
      </c>
      <c r="I465" s="350">
        <v>100000</v>
      </c>
      <c r="J465" s="38"/>
      <c r="K465" s="35">
        <f>G465+J465</f>
        <v>100000</v>
      </c>
    </row>
    <row r="466" spans="2:11" ht="16.5" thickBot="1">
      <c r="B466" s="172" t="s">
        <v>27</v>
      </c>
      <c r="C466" s="8" t="s">
        <v>56</v>
      </c>
      <c r="D466" s="9" t="s">
        <v>95</v>
      </c>
      <c r="E466" s="9"/>
      <c r="F466" s="11"/>
      <c r="G466" s="33">
        <f>G467+G477</f>
        <v>7034</v>
      </c>
      <c r="H466" s="332">
        <f>H467+H477</f>
        <v>7034</v>
      </c>
      <c r="I466" s="332">
        <f>I467+I477</f>
        <v>7034</v>
      </c>
      <c r="J466" s="33">
        <f>J467+J477</f>
        <v>0</v>
      </c>
      <c r="K466" s="33">
        <f>K467+K477</f>
        <v>7034</v>
      </c>
    </row>
    <row r="467" spans="2:11" ht="47.25">
      <c r="B467" s="125" t="s">
        <v>1739</v>
      </c>
      <c r="C467" s="72" t="s">
        <v>29</v>
      </c>
      <c r="D467" s="13" t="s">
        <v>108</v>
      </c>
      <c r="E467" s="114">
        <v>12</v>
      </c>
      <c r="F467" s="2"/>
      <c r="G467" s="178">
        <f>G468</f>
        <v>7034</v>
      </c>
      <c r="H467" s="351">
        <f>H468</f>
        <v>7034</v>
      </c>
      <c r="I467" s="351">
        <f>I468</f>
        <v>7034</v>
      </c>
      <c r="J467" s="178">
        <f>J468</f>
        <v>0</v>
      </c>
      <c r="K467" s="178">
        <f>K468</f>
        <v>7034</v>
      </c>
    </row>
    <row r="468" spans="2:11" ht="15.75">
      <c r="B468" s="125" t="s">
        <v>1740</v>
      </c>
      <c r="C468" s="72" t="s">
        <v>29</v>
      </c>
      <c r="D468" s="13" t="s">
        <v>108</v>
      </c>
      <c r="E468" s="114" t="s">
        <v>410</v>
      </c>
      <c r="F468" s="2"/>
      <c r="G468" s="35">
        <f>G469+G471</f>
        <v>7034</v>
      </c>
      <c r="H468" s="335">
        <f>H469+H471</f>
        <v>7034</v>
      </c>
      <c r="I468" s="335">
        <f>I469+I471</f>
        <v>7034</v>
      </c>
      <c r="J468" s="35">
        <f>J469+J471</f>
        <v>0</v>
      </c>
      <c r="K468" s="35">
        <f>K469+K471</f>
        <v>7034</v>
      </c>
    </row>
    <row r="469" spans="2:11" ht="47.25">
      <c r="B469" s="125" t="s">
        <v>1741</v>
      </c>
      <c r="C469" s="72" t="s">
        <v>29</v>
      </c>
      <c r="D469" s="13" t="s">
        <v>108</v>
      </c>
      <c r="E469" s="114" t="s">
        <v>411</v>
      </c>
      <c r="F469" s="2"/>
      <c r="G469" s="35">
        <f>G470</f>
        <v>7034</v>
      </c>
      <c r="H469" s="335">
        <f>H470</f>
        <v>7034</v>
      </c>
      <c r="I469" s="335">
        <f>I470</f>
        <v>7034</v>
      </c>
      <c r="J469" s="35">
        <f>J470</f>
        <v>0</v>
      </c>
      <c r="K469" s="35">
        <f>K470</f>
        <v>7034</v>
      </c>
    </row>
    <row r="470" spans="2:11" ht="48" thickBot="1">
      <c r="B470" s="125" t="s">
        <v>1149</v>
      </c>
      <c r="C470" s="72" t="s">
        <v>29</v>
      </c>
      <c r="D470" s="13" t="s">
        <v>108</v>
      </c>
      <c r="E470" s="114" t="s">
        <v>412</v>
      </c>
      <c r="F470" s="2">
        <v>200</v>
      </c>
      <c r="G470" s="35">
        <v>7034</v>
      </c>
      <c r="H470" s="335">
        <v>7034</v>
      </c>
      <c r="I470" s="335">
        <v>7034</v>
      </c>
      <c r="J470" s="35"/>
      <c r="K470" s="35">
        <f>G470+J470</f>
        <v>7034</v>
      </c>
    </row>
    <row r="471" spans="2:11" ht="63.75" hidden="1" thickBot="1">
      <c r="B471" s="125" t="s">
        <v>1742</v>
      </c>
      <c r="C471" s="72" t="s">
        <v>29</v>
      </c>
      <c r="D471" s="13" t="s">
        <v>108</v>
      </c>
      <c r="E471" s="114" t="s">
        <v>413</v>
      </c>
      <c r="F471" s="2"/>
      <c r="G471" s="35">
        <f>G474+G472+G473</f>
        <v>0</v>
      </c>
      <c r="H471" s="335">
        <f>H474+H472+H473</f>
        <v>0</v>
      </c>
      <c r="I471" s="335">
        <f>I474+I472+I473</f>
        <v>0</v>
      </c>
      <c r="J471" s="35">
        <f>J474+J472+J473</f>
        <v>0</v>
      </c>
      <c r="K471" s="35">
        <f>K474+K472+K473</f>
        <v>0</v>
      </c>
    </row>
    <row r="472" spans="2:11" ht="63.75" hidden="1" thickBot="1">
      <c r="B472" s="125" t="s">
        <v>1743</v>
      </c>
      <c r="C472" s="13" t="s">
        <v>29</v>
      </c>
      <c r="D472" s="13" t="s">
        <v>108</v>
      </c>
      <c r="E472" s="110" t="s">
        <v>1327</v>
      </c>
      <c r="F472" s="2">
        <v>200</v>
      </c>
      <c r="G472" s="35"/>
      <c r="H472" s="335"/>
      <c r="I472" s="335"/>
      <c r="J472" s="35"/>
      <c r="K472" s="35"/>
    </row>
    <row r="473" spans="2:11" ht="49.5" customHeight="1" hidden="1">
      <c r="B473" s="125" t="s">
        <v>1744</v>
      </c>
      <c r="C473" s="13" t="s">
        <v>29</v>
      </c>
      <c r="D473" s="13" t="s">
        <v>108</v>
      </c>
      <c r="E473" s="110" t="s">
        <v>1327</v>
      </c>
      <c r="F473" s="2">
        <v>500</v>
      </c>
      <c r="G473" s="35"/>
      <c r="H473" s="335"/>
      <c r="I473" s="335"/>
      <c r="J473" s="35"/>
      <c r="K473" s="35"/>
    </row>
    <row r="474" spans="2:11" ht="63.75" hidden="1" thickBot="1">
      <c r="B474" s="125" t="s">
        <v>1743</v>
      </c>
      <c r="C474" s="72" t="s">
        <v>29</v>
      </c>
      <c r="D474" s="13" t="s">
        <v>108</v>
      </c>
      <c r="E474" s="114" t="s">
        <v>414</v>
      </c>
      <c r="F474" s="2">
        <v>200</v>
      </c>
      <c r="G474" s="35"/>
      <c r="H474" s="335"/>
      <c r="I474" s="335"/>
      <c r="J474" s="35"/>
      <c r="K474" s="35"/>
    </row>
    <row r="475" spans="2:11" ht="95.25" customHeight="1" hidden="1">
      <c r="B475" s="125"/>
      <c r="C475" s="72"/>
      <c r="D475" s="13"/>
      <c r="E475" s="2"/>
      <c r="F475" s="2"/>
      <c r="G475" s="178"/>
      <c r="H475" s="351"/>
      <c r="I475" s="351"/>
      <c r="J475" s="178"/>
      <c r="K475" s="178"/>
    </row>
    <row r="476" spans="2:11" ht="32.25" customHeight="1" hidden="1" thickBot="1">
      <c r="B476" s="125"/>
      <c r="C476" s="72"/>
      <c r="D476" s="13"/>
      <c r="E476" s="2"/>
      <c r="F476" s="2"/>
      <c r="G476" s="35"/>
      <c r="H476" s="335"/>
      <c r="I476" s="335"/>
      <c r="J476" s="35"/>
      <c r="K476" s="35"/>
    </row>
    <row r="477" spans="2:11" ht="32.25" customHeight="1" hidden="1">
      <c r="B477" s="125" t="s">
        <v>149</v>
      </c>
      <c r="C477" s="72" t="s">
        <v>29</v>
      </c>
      <c r="D477" s="13" t="s">
        <v>108</v>
      </c>
      <c r="E477" s="322">
        <v>99</v>
      </c>
      <c r="F477" s="13"/>
      <c r="G477" s="35">
        <f aca="true" t="shared" si="22" ref="G477:K478">G478</f>
        <v>0</v>
      </c>
      <c r="H477" s="335">
        <f t="shared" si="22"/>
        <v>0</v>
      </c>
      <c r="I477" s="335">
        <f t="shared" si="22"/>
        <v>0</v>
      </c>
      <c r="J477" s="35">
        <f t="shared" si="22"/>
        <v>0</v>
      </c>
      <c r="K477" s="35">
        <f t="shared" si="22"/>
        <v>0</v>
      </c>
    </row>
    <row r="478" spans="2:11" ht="32.25" customHeight="1" hidden="1">
      <c r="B478" s="125" t="s">
        <v>150</v>
      </c>
      <c r="C478" s="72" t="s">
        <v>29</v>
      </c>
      <c r="D478" s="13" t="s">
        <v>108</v>
      </c>
      <c r="E478" s="322" t="s">
        <v>148</v>
      </c>
      <c r="F478" s="13"/>
      <c r="G478" s="35">
        <f t="shared" si="22"/>
        <v>0</v>
      </c>
      <c r="H478" s="335">
        <f t="shared" si="22"/>
        <v>0</v>
      </c>
      <c r="I478" s="335">
        <f t="shared" si="22"/>
        <v>0</v>
      </c>
      <c r="J478" s="35">
        <f t="shared" si="22"/>
        <v>0</v>
      </c>
      <c r="K478" s="35">
        <f t="shared" si="22"/>
        <v>0</v>
      </c>
    </row>
    <row r="479" spans="2:11" ht="32.25" customHeight="1" hidden="1" thickBot="1">
      <c r="B479" s="125" t="s">
        <v>1459</v>
      </c>
      <c r="C479" s="72" t="s">
        <v>29</v>
      </c>
      <c r="D479" s="13" t="s">
        <v>108</v>
      </c>
      <c r="E479" s="322" t="s">
        <v>1458</v>
      </c>
      <c r="F479" s="13" t="s">
        <v>52</v>
      </c>
      <c r="G479" s="35"/>
      <c r="H479" s="335"/>
      <c r="I479" s="335"/>
      <c r="J479" s="35"/>
      <c r="K479" s="35"/>
    </row>
    <row r="480" spans="2:11" ht="16.5" thickBot="1">
      <c r="B480" s="172" t="s">
        <v>42</v>
      </c>
      <c r="C480" s="8" t="s">
        <v>56</v>
      </c>
      <c r="D480" s="9" t="s">
        <v>96</v>
      </c>
      <c r="E480" s="9"/>
      <c r="F480" s="11"/>
      <c r="G480" s="33">
        <f aca="true" t="shared" si="23" ref="G480:K481">G481</f>
        <v>221671</v>
      </c>
      <c r="H480" s="332">
        <f t="shared" si="23"/>
        <v>222741</v>
      </c>
      <c r="I480" s="332">
        <f t="shared" si="23"/>
        <v>228138</v>
      </c>
      <c r="J480" s="33">
        <f t="shared" si="23"/>
        <v>0</v>
      </c>
      <c r="K480" s="33">
        <f t="shared" si="23"/>
        <v>221671</v>
      </c>
    </row>
    <row r="481" spans="2:11" ht="48" customHeight="1">
      <c r="B481" s="232" t="s">
        <v>1054</v>
      </c>
      <c r="C481" s="72" t="s">
        <v>29</v>
      </c>
      <c r="D481" s="13" t="s">
        <v>102</v>
      </c>
      <c r="E481" s="114">
        <v>12</v>
      </c>
      <c r="F481" s="2"/>
      <c r="G481" s="179">
        <f t="shared" si="23"/>
        <v>221671</v>
      </c>
      <c r="H481" s="352">
        <f t="shared" si="23"/>
        <v>222741</v>
      </c>
      <c r="I481" s="352">
        <f t="shared" si="23"/>
        <v>228138</v>
      </c>
      <c r="J481" s="179">
        <f t="shared" si="23"/>
        <v>0</v>
      </c>
      <c r="K481" s="179">
        <f t="shared" si="23"/>
        <v>221671</v>
      </c>
    </row>
    <row r="482" spans="2:11" ht="15.75">
      <c r="B482" s="121" t="s">
        <v>1745</v>
      </c>
      <c r="C482" s="72" t="s">
        <v>29</v>
      </c>
      <c r="D482" s="13" t="s">
        <v>102</v>
      </c>
      <c r="E482" s="180" t="s">
        <v>417</v>
      </c>
      <c r="F482" s="2"/>
      <c r="G482" s="35">
        <f>G483+G487+G492+G496+G499</f>
        <v>221671</v>
      </c>
      <c r="H482" s="335">
        <f>H483+H487+H492+H496+H499</f>
        <v>222741</v>
      </c>
      <c r="I482" s="335">
        <f>I483+I487+I492+I496+I499</f>
        <v>228138</v>
      </c>
      <c r="J482" s="35">
        <f>J483+J487+J492+J496+J499</f>
        <v>0</v>
      </c>
      <c r="K482" s="35">
        <f>K483+K487+K492+K496+K499</f>
        <v>221671</v>
      </c>
    </row>
    <row r="483" spans="2:11" ht="31.5">
      <c r="B483" s="125" t="s">
        <v>1746</v>
      </c>
      <c r="C483" s="72" t="s">
        <v>29</v>
      </c>
      <c r="D483" s="13" t="s">
        <v>102</v>
      </c>
      <c r="E483" s="180" t="s">
        <v>418</v>
      </c>
      <c r="F483" s="2"/>
      <c r="G483" s="35">
        <f>G484+G485+G486</f>
        <v>11134</v>
      </c>
      <c r="H483" s="335">
        <f>H484+H485+H486</f>
        <v>11134</v>
      </c>
      <c r="I483" s="335">
        <f>I484+I485+I486</f>
        <v>11134</v>
      </c>
      <c r="J483" s="35">
        <f>J484+J485+J486</f>
        <v>0</v>
      </c>
      <c r="K483" s="35">
        <f>K484+K485+K486</f>
        <v>11134</v>
      </c>
    </row>
    <row r="484" spans="2:11" ht="78.75">
      <c r="B484" s="121" t="s">
        <v>1117</v>
      </c>
      <c r="C484" s="72" t="s">
        <v>29</v>
      </c>
      <c r="D484" s="13" t="s">
        <v>102</v>
      </c>
      <c r="E484" s="180" t="s">
        <v>1238</v>
      </c>
      <c r="F484" s="2">
        <v>100</v>
      </c>
      <c r="G484" s="35">
        <v>9916</v>
      </c>
      <c r="H484" s="335">
        <v>9916</v>
      </c>
      <c r="I484" s="335">
        <v>9916</v>
      </c>
      <c r="J484" s="35">
        <v>118</v>
      </c>
      <c r="K484" s="35">
        <f>G484+J484</f>
        <v>10034</v>
      </c>
    </row>
    <row r="485" spans="2:11" ht="47.25">
      <c r="B485" s="245" t="s">
        <v>1150</v>
      </c>
      <c r="C485" s="72" t="s">
        <v>29</v>
      </c>
      <c r="D485" s="13" t="s">
        <v>102</v>
      </c>
      <c r="E485" s="180" t="s">
        <v>1238</v>
      </c>
      <c r="F485" s="2">
        <v>200</v>
      </c>
      <c r="G485" s="35">
        <v>948</v>
      </c>
      <c r="H485" s="335">
        <v>948</v>
      </c>
      <c r="I485" s="335">
        <v>948</v>
      </c>
      <c r="J485" s="35">
        <v>-118</v>
      </c>
      <c r="K485" s="35">
        <f>G485+J485</f>
        <v>830</v>
      </c>
    </row>
    <row r="486" spans="2:11" ht="31.5">
      <c r="B486" s="146" t="s">
        <v>415</v>
      </c>
      <c r="C486" s="72" t="s">
        <v>29</v>
      </c>
      <c r="D486" s="13" t="s">
        <v>102</v>
      </c>
      <c r="E486" s="180" t="s">
        <v>1238</v>
      </c>
      <c r="F486" s="2">
        <v>800</v>
      </c>
      <c r="G486" s="35">
        <v>270</v>
      </c>
      <c r="H486" s="335">
        <v>270</v>
      </c>
      <c r="I486" s="335">
        <v>270</v>
      </c>
      <c r="J486" s="35"/>
      <c r="K486" s="35">
        <f>G486+J486</f>
        <v>270</v>
      </c>
    </row>
    <row r="487" spans="2:11" ht="30" customHeight="1">
      <c r="B487" s="125" t="s">
        <v>1747</v>
      </c>
      <c r="C487" s="72" t="s">
        <v>29</v>
      </c>
      <c r="D487" s="13" t="s">
        <v>102</v>
      </c>
      <c r="E487" s="180" t="s">
        <v>419</v>
      </c>
      <c r="F487" s="2"/>
      <c r="G487" s="35">
        <f>G488+G489+G490+G491</f>
        <v>129643</v>
      </c>
      <c r="H487" s="335">
        <f>H488+H489+H490+H491</f>
        <v>129643</v>
      </c>
      <c r="I487" s="335">
        <f>I488+I489+I490+I491</f>
        <v>133686</v>
      </c>
      <c r="J487" s="35">
        <f>J488+J489+J490+J491</f>
        <v>0</v>
      </c>
      <c r="K487" s="35">
        <f>K488+K489+K490+K491</f>
        <v>129643</v>
      </c>
    </row>
    <row r="488" spans="2:11" ht="78.75">
      <c r="B488" s="121" t="s">
        <v>146</v>
      </c>
      <c r="C488" s="72" t="s">
        <v>29</v>
      </c>
      <c r="D488" s="13" t="s">
        <v>102</v>
      </c>
      <c r="E488" s="180" t="s">
        <v>420</v>
      </c>
      <c r="F488" s="2">
        <v>100</v>
      </c>
      <c r="G488" s="35">
        <v>100383</v>
      </c>
      <c r="H488" s="335">
        <v>100383</v>
      </c>
      <c r="I488" s="335">
        <v>104426</v>
      </c>
      <c r="J488" s="35">
        <v>128</v>
      </c>
      <c r="K488" s="35">
        <f>G488+J488</f>
        <v>100511</v>
      </c>
    </row>
    <row r="489" spans="2:11" ht="47.25">
      <c r="B489" s="121" t="s">
        <v>763</v>
      </c>
      <c r="C489" s="72" t="s">
        <v>29</v>
      </c>
      <c r="D489" s="13" t="s">
        <v>102</v>
      </c>
      <c r="E489" s="180" t="s">
        <v>420</v>
      </c>
      <c r="F489" s="2">
        <v>200</v>
      </c>
      <c r="G489" s="35">
        <v>3327</v>
      </c>
      <c r="H489" s="335">
        <v>3327</v>
      </c>
      <c r="I489" s="335">
        <v>3327</v>
      </c>
      <c r="J489" s="35">
        <v>-128</v>
      </c>
      <c r="K489" s="35">
        <f>G489+J489</f>
        <v>3199</v>
      </c>
    </row>
    <row r="490" spans="2:11" ht="47.25">
      <c r="B490" s="125" t="s">
        <v>353</v>
      </c>
      <c r="C490" s="72" t="s">
        <v>29</v>
      </c>
      <c r="D490" s="13" t="s">
        <v>102</v>
      </c>
      <c r="E490" s="180" t="s">
        <v>420</v>
      </c>
      <c r="F490" s="2">
        <v>600</v>
      </c>
      <c r="G490" s="35">
        <v>24398</v>
      </c>
      <c r="H490" s="335">
        <v>24398</v>
      </c>
      <c r="I490" s="335">
        <v>24398</v>
      </c>
      <c r="J490" s="35"/>
      <c r="K490" s="35">
        <f>G490+J490</f>
        <v>24398</v>
      </c>
    </row>
    <row r="491" spans="2:11" ht="31.5">
      <c r="B491" s="121" t="s">
        <v>147</v>
      </c>
      <c r="C491" s="72" t="s">
        <v>29</v>
      </c>
      <c r="D491" s="13" t="s">
        <v>102</v>
      </c>
      <c r="E491" s="180" t="s">
        <v>420</v>
      </c>
      <c r="F491" s="2">
        <v>800</v>
      </c>
      <c r="G491" s="35">
        <v>1535</v>
      </c>
      <c r="H491" s="335">
        <v>1535</v>
      </c>
      <c r="I491" s="335">
        <v>1535</v>
      </c>
      <c r="J491" s="35"/>
      <c r="K491" s="35">
        <f>G491+J491</f>
        <v>1535</v>
      </c>
    </row>
    <row r="492" spans="2:11" ht="31.5">
      <c r="B492" s="125" t="s">
        <v>1748</v>
      </c>
      <c r="C492" s="72" t="s">
        <v>29</v>
      </c>
      <c r="D492" s="13" t="s">
        <v>102</v>
      </c>
      <c r="E492" s="180" t="s">
        <v>422</v>
      </c>
      <c r="F492" s="2"/>
      <c r="G492" s="35">
        <f>G493+G494+G495</f>
        <v>74185</v>
      </c>
      <c r="H492" s="335">
        <f>H493+H494+H495</f>
        <v>75255</v>
      </c>
      <c r="I492" s="335">
        <f>I493+I494+I495</f>
        <v>76609</v>
      </c>
      <c r="J492" s="35">
        <f>J493+J494+J495</f>
        <v>0</v>
      </c>
      <c r="K492" s="35">
        <f>K493+K494+K495</f>
        <v>74185</v>
      </c>
    </row>
    <row r="493" spans="2:11" ht="63">
      <c r="B493" s="121" t="s">
        <v>1118</v>
      </c>
      <c r="C493" s="72" t="s">
        <v>29</v>
      </c>
      <c r="D493" s="13" t="s">
        <v>102</v>
      </c>
      <c r="E493" s="114" t="s">
        <v>421</v>
      </c>
      <c r="F493" s="2">
        <v>100</v>
      </c>
      <c r="G493" s="35">
        <v>24362</v>
      </c>
      <c r="H493" s="335">
        <v>24362</v>
      </c>
      <c r="I493" s="335">
        <v>25362</v>
      </c>
      <c r="J493" s="35"/>
      <c r="K493" s="35">
        <f>G493+J493</f>
        <v>24362</v>
      </c>
    </row>
    <row r="494" spans="2:11" ht="47.25">
      <c r="B494" s="125" t="s">
        <v>1151</v>
      </c>
      <c r="C494" s="72" t="s">
        <v>29</v>
      </c>
      <c r="D494" s="13" t="s">
        <v>102</v>
      </c>
      <c r="E494" s="106" t="s">
        <v>421</v>
      </c>
      <c r="F494" s="2">
        <v>200</v>
      </c>
      <c r="G494" s="35">
        <v>19919</v>
      </c>
      <c r="H494" s="335">
        <v>19989</v>
      </c>
      <c r="I494" s="335">
        <v>20343</v>
      </c>
      <c r="J494" s="35"/>
      <c r="K494" s="35">
        <f>G494+J494</f>
        <v>19919</v>
      </c>
    </row>
    <row r="495" spans="2:11" ht="63.75" customHeight="1">
      <c r="B495" s="121" t="s">
        <v>416</v>
      </c>
      <c r="C495" s="72" t="s">
        <v>29</v>
      </c>
      <c r="D495" s="13" t="s">
        <v>102</v>
      </c>
      <c r="E495" s="106" t="s">
        <v>421</v>
      </c>
      <c r="F495" s="2">
        <v>600</v>
      </c>
      <c r="G495" s="35">
        <v>29904</v>
      </c>
      <c r="H495" s="335">
        <v>30904</v>
      </c>
      <c r="I495" s="335">
        <v>30904</v>
      </c>
      <c r="J495" s="35"/>
      <c r="K495" s="35">
        <f>G495+J495</f>
        <v>29904</v>
      </c>
    </row>
    <row r="496" spans="2:11" ht="27.75" customHeight="1" hidden="1">
      <c r="B496" s="125" t="s">
        <v>1749</v>
      </c>
      <c r="C496" s="72" t="s">
        <v>29</v>
      </c>
      <c r="D496" s="13" t="s">
        <v>102</v>
      </c>
      <c r="E496" s="114" t="s">
        <v>425</v>
      </c>
      <c r="F496" s="2"/>
      <c r="G496" s="35">
        <f>G497+G498</f>
        <v>0</v>
      </c>
      <c r="H496" s="335">
        <f>H497+H498</f>
        <v>0</v>
      </c>
      <c r="I496" s="335">
        <f>I497+I498</f>
        <v>0</v>
      </c>
      <c r="J496" s="35">
        <f>J497+J498</f>
        <v>0</v>
      </c>
      <c r="K496" s="35">
        <f>K497+K498</f>
        <v>0</v>
      </c>
    </row>
    <row r="497" spans="2:11" ht="47.25" hidden="1">
      <c r="B497" s="121" t="s">
        <v>1152</v>
      </c>
      <c r="C497" s="72" t="s">
        <v>29</v>
      </c>
      <c r="D497" s="13" t="s">
        <v>102</v>
      </c>
      <c r="E497" s="106" t="s">
        <v>423</v>
      </c>
      <c r="F497" s="2">
        <v>200</v>
      </c>
      <c r="G497" s="35"/>
      <c r="H497" s="335"/>
      <c r="I497" s="335"/>
      <c r="J497" s="35"/>
      <c r="K497" s="35"/>
    </row>
    <row r="498" spans="2:11" ht="47.25" hidden="1">
      <c r="B498" s="121" t="s">
        <v>1153</v>
      </c>
      <c r="C498" s="72" t="s">
        <v>29</v>
      </c>
      <c r="D498" s="13" t="s">
        <v>102</v>
      </c>
      <c r="E498" s="106" t="s">
        <v>424</v>
      </c>
      <c r="F498" s="2">
        <v>200</v>
      </c>
      <c r="G498" s="35"/>
      <c r="H498" s="335"/>
      <c r="I498" s="335"/>
      <c r="J498" s="35"/>
      <c r="K498" s="35"/>
    </row>
    <row r="499" spans="2:11" ht="15.75">
      <c r="B499" s="121" t="s">
        <v>1750</v>
      </c>
      <c r="C499" s="72" t="s">
        <v>29</v>
      </c>
      <c r="D499" s="13" t="s">
        <v>102</v>
      </c>
      <c r="E499" s="106" t="s">
        <v>1381</v>
      </c>
      <c r="F499" s="2"/>
      <c r="G499" s="35">
        <f>G500</f>
        <v>6709</v>
      </c>
      <c r="H499" s="335">
        <f>H500</f>
        <v>6709</v>
      </c>
      <c r="I499" s="335">
        <f>I500</f>
        <v>6709</v>
      </c>
      <c r="J499" s="35">
        <f>J500</f>
        <v>0</v>
      </c>
      <c r="K499" s="35">
        <f>K500</f>
        <v>6709</v>
      </c>
    </row>
    <row r="500" spans="2:11" ht="48" thickBot="1">
      <c r="B500" s="121" t="s">
        <v>353</v>
      </c>
      <c r="C500" s="72" t="s">
        <v>29</v>
      </c>
      <c r="D500" s="13" t="s">
        <v>102</v>
      </c>
      <c r="E500" s="132" t="s">
        <v>1382</v>
      </c>
      <c r="F500" s="4" t="s">
        <v>18</v>
      </c>
      <c r="G500" s="35">
        <v>6709</v>
      </c>
      <c r="H500" s="335">
        <v>6709</v>
      </c>
      <c r="I500" s="335">
        <v>6709</v>
      </c>
      <c r="J500" s="35"/>
      <c r="K500" s="35">
        <f>G500+J500</f>
        <v>6709</v>
      </c>
    </row>
    <row r="501" spans="2:11" ht="16.5" thickBot="1">
      <c r="B501" s="172" t="s">
        <v>22</v>
      </c>
      <c r="C501" s="8" t="s">
        <v>56</v>
      </c>
      <c r="D501" s="9" t="s">
        <v>97</v>
      </c>
      <c r="E501" s="9"/>
      <c r="F501" s="11"/>
      <c r="G501" s="33">
        <f>G502+G515</f>
        <v>149794</v>
      </c>
      <c r="H501" s="332">
        <f>H502+H515</f>
        <v>154218</v>
      </c>
      <c r="I501" s="332">
        <f>I502+I515</f>
        <v>154691</v>
      </c>
      <c r="J501" s="33">
        <f>J502+J515</f>
        <v>0</v>
      </c>
      <c r="K501" s="33">
        <f>K502+K515</f>
        <v>149794</v>
      </c>
    </row>
    <row r="502" spans="2:11" ht="47.25">
      <c r="B502" s="125" t="s">
        <v>1751</v>
      </c>
      <c r="C502" s="72" t="s">
        <v>29</v>
      </c>
      <c r="D502" s="13" t="s">
        <v>103</v>
      </c>
      <c r="E502" s="110">
        <v>10</v>
      </c>
      <c r="F502" s="22"/>
      <c r="G502" s="35">
        <f>G503+G512</f>
        <v>149794</v>
      </c>
      <c r="H502" s="335">
        <f>H503+H512</f>
        <v>154218</v>
      </c>
      <c r="I502" s="335">
        <f>I503+I512</f>
        <v>154691</v>
      </c>
      <c r="J502" s="35">
        <f>J503+J512</f>
        <v>0</v>
      </c>
      <c r="K502" s="35">
        <f>K503+K512</f>
        <v>149794</v>
      </c>
    </row>
    <row r="503" spans="2:11" ht="15.75">
      <c r="B503" s="121" t="s">
        <v>429</v>
      </c>
      <c r="C503" s="72" t="s">
        <v>29</v>
      </c>
      <c r="D503" s="13" t="s">
        <v>103</v>
      </c>
      <c r="E503" s="110" t="s">
        <v>426</v>
      </c>
      <c r="F503" s="2"/>
      <c r="G503" s="35">
        <f>G504+G506+G510</f>
        <v>149744</v>
      </c>
      <c r="H503" s="335">
        <f>H504+H506+H510</f>
        <v>154168</v>
      </c>
      <c r="I503" s="335">
        <f>I504+I506+I510</f>
        <v>154641</v>
      </c>
      <c r="J503" s="35">
        <f>J504+J506+J510</f>
        <v>0</v>
      </c>
      <c r="K503" s="35">
        <f>K504+K506+K510</f>
        <v>149744</v>
      </c>
    </row>
    <row r="504" spans="2:11" ht="31.5">
      <c r="B504" s="125" t="s">
        <v>2033</v>
      </c>
      <c r="C504" s="72" t="s">
        <v>29</v>
      </c>
      <c r="D504" s="13" t="s">
        <v>103</v>
      </c>
      <c r="E504" s="110" t="s">
        <v>427</v>
      </c>
      <c r="F504" s="22"/>
      <c r="G504" s="35">
        <f>G505</f>
        <v>21123</v>
      </c>
      <c r="H504" s="335">
        <f>H505</f>
        <v>21123</v>
      </c>
      <c r="I504" s="335">
        <f>I505</f>
        <v>21123</v>
      </c>
      <c r="J504" s="35">
        <f>J505</f>
        <v>0</v>
      </c>
      <c r="K504" s="35">
        <f>K505</f>
        <v>21123</v>
      </c>
    </row>
    <row r="505" spans="2:11" ht="31.5">
      <c r="B505" s="121" t="s">
        <v>430</v>
      </c>
      <c r="C505" s="72" t="s">
        <v>29</v>
      </c>
      <c r="D505" s="13" t="s">
        <v>103</v>
      </c>
      <c r="E505" s="110" t="s">
        <v>428</v>
      </c>
      <c r="F505" s="2">
        <v>500</v>
      </c>
      <c r="G505" s="35">
        <v>21123</v>
      </c>
      <c r="H505" s="335">
        <v>21123</v>
      </c>
      <c r="I505" s="335">
        <v>21123</v>
      </c>
      <c r="J505" s="35"/>
      <c r="K505" s="35">
        <f>G505+J505</f>
        <v>21123</v>
      </c>
    </row>
    <row r="506" spans="2:11" ht="31.5">
      <c r="B506" s="232" t="s">
        <v>1752</v>
      </c>
      <c r="C506" s="72" t="s">
        <v>29</v>
      </c>
      <c r="D506" s="13" t="s">
        <v>103</v>
      </c>
      <c r="E506" s="110" t="s">
        <v>433</v>
      </c>
      <c r="F506" s="22"/>
      <c r="G506" s="35">
        <f>G507+G508+G509</f>
        <v>128621</v>
      </c>
      <c r="H506" s="335">
        <f>H507+H508+H509</f>
        <v>129045</v>
      </c>
      <c r="I506" s="335">
        <f>I507+I508+I509</f>
        <v>129518</v>
      </c>
      <c r="J506" s="35">
        <f>J507+J508+J509</f>
        <v>0</v>
      </c>
      <c r="K506" s="35">
        <f>K507+K508+K509</f>
        <v>128621</v>
      </c>
    </row>
    <row r="507" spans="2:11" ht="78.75">
      <c r="B507" s="121" t="s">
        <v>1119</v>
      </c>
      <c r="C507" s="72" t="s">
        <v>29</v>
      </c>
      <c r="D507" s="13" t="s">
        <v>103</v>
      </c>
      <c r="E507" s="110" t="s">
        <v>434</v>
      </c>
      <c r="F507" s="22">
        <v>800</v>
      </c>
      <c r="G507" s="35">
        <v>124870</v>
      </c>
      <c r="H507" s="335">
        <v>124870</v>
      </c>
      <c r="I507" s="335">
        <v>124870</v>
      </c>
      <c r="J507" s="35"/>
      <c r="K507" s="35">
        <f>G507+J507</f>
        <v>124870</v>
      </c>
    </row>
    <row r="508" spans="2:11" ht="110.25">
      <c r="B508" s="125" t="s">
        <v>431</v>
      </c>
      <c r="C508" s="72" t="s">
        <v>29</v>
      </c>
      <c r="D508" s="13" t="s">
        <v>103</v>
      </c>
      <c r="E508" s="110" t="s">
        <v>435</v>
      </c>
      <c r="F508" s="22">
        <v>800</v>
      </c>
      <c r="G508" s="35">
        <v>3621</v>
      </c>
      <c r="H508" s="335">
        <v>4030</v>
      </c>
      <c r="I508" s="335">
        <v>4487</v>
      </c>
      <c r="J508" s="35"/>
      <c r="K508" s="35">
        <f>G508+J508</f>
        <v>3621</v>
      </c>
    </row>
    <row r="509" spans="2:11" ht="63">
      <c r="B509" s="121" t="s">
        <v>1329</v>
      </c>
      <c r="C509" s="72" t="s">
        <v>29</v>
      </c>
      <c r="D509" s="13" t="s">
        <v>103</v>
      </c>
      <c r="E509" s="110" t="s">
        <v>1328</v>
      </c>
      <c r="F509" s="22">
        <v>800</v>
      </c>
      <c r="G509" s="35">
        <v>130</v>
      </c>
      <c r="H509" s="335">
        <v>145</v>
      </c>
      <c r="I509" s="335">
        <v>161</v>
      </c>
      <c r="J509" s="35"/>
      <c r="K509" s="35">
        <f>G509+J509</f>
        <v>130</v>
      </c>
    </row>
    <row r="510" spans="2:11" ht="31.5" hidden="1">
      <c r="B510" s="121" t="s">
        <v>1753</v>
      </c>
      <c r="C510" s="72" t="s">
        <v>29</v>
      </c>
      <c r="D510" s="13" t="s">
        <v>103</v>
      </c>
      <c r="E510" s="110" t="s">
        <v>436</v>
      </c>
      <c r="F510" s="22"/>
      <c r="G510" s="35">
        <f>G511</f>
        <v>0</v>
      </c>
      <c r="H510" s="335">
        <f>H511</f>
        <v>4000</v>
      </c>
      <c r="I510" s="335">
        <f>I511</f>
        <v>4000</v>
      </c>
      <c r="J510" s="35">
        <f>J511</f>
        <v>0</v>
      </c>
      <c r="K510" s="35">
        <f>K511</f>
        <v>0</v>
      </c>
    </row>
    <row r="511" spans="2:11" ht="31.5" hidden="1">
      <c r="B511" s="125" t="s">
        <v>432</v>
      </c>
      <c r="C511" s="72" t="s">
        <v>29</v>
      </c>
      <c r="D511" s="13" t="s">
        <v>103</v>
      </c>
      <c r="E511" s="110" t="s">
        <v>437</v>
      </c>
      <c r="F511" s="2">
        <v>800</v>
      </c>
      <c r="G511" s="35">
        <v>0</v>
      </c>
      <c r="H511" s="335">
        <v>4000</v>
      </c>
      <c r="I511" s="335">
        <v>4000</v>
      </c>
      <c r="J511" s="35">
        <v>0</v>
      </c>
      <c r="K511" s="35">
        <v>0</v>
      </c>
    </row>
    <row r="512" spans="2:11" ht="15.75">
      <c r="B512" s="121" t="s">
        <v>439</v>
      </c>
      <c r="C512" s="72" t="s">
        <v>29</v>
      </c>
      <c r="D512" s="13" t="s">
        <v>103</v>
      </c>
      <c r="E512" s="110" t="s">
        <v>132</v>
      </c>
      <c r="F512" s="22"/>
      <c r="G512" s="35">
        <f aca="true" t="shared" si="24" ref="G512:K513">G513</f>
        <v>50</v>
      </c>
      <c r="H512" s="335">
        <f t="shared" si="24"/>
        <v>50</v>
      </c>
      <c r="I512" s="335">
        <f t="shared" si="24"/>
        <v>50</v>
      </c>
      <c r="J512" s="35">
        <f t="shared" si="24"/>
        <v>0</v>
      </c>
      <c r="K512" s="35">
        <f t="shared" si="24"/>
        <v>50</v>
      </c>
    </row>
    <row r="513" spans="2:11" ht="31.5">
      <c r="B513" s="174" t="s">
        <v>452</v>
      </c>
      <c r="C513" s="72" t="s">
        <v>29</v>
      </c>
      <c r="D513" s="13" t="s">
        <v>103</v>
      </c>
      <c r="E513" s="110" t="s">
        <v>438</v>
      </c>
      <c r="F513" s="22"/>
      <c r="G513" s="35">
        <f t="shared" si="24"/>
        <v>50</v>
      </c>
      <c r="H513" s="335">
        <f t="shared" si="24"/>
        <v>50</v>
      </c>
      <c r="I513" s="335">
        <f t="shared" si="24"/>
        <v>50</v>
      </c>
      <c r="J513" s="35">
        <f t="shared" si="24"/>
        <v>0</v>
      </c>
      <c r="K513" s="35">
        <f t="shared" si="24"/>
        <v>50</v>
      </c>
    </row>
    <row r="514" spans="2:11" ht="48" thickBot="1">
      <c r="B514" s="121" t="s">
        <v>353</v>
      </c>
      <c r="C514" s="72" t="s">
        <v>29</v>
      </c>
      <c r="D514" s="13" t="s">
        <v>103</v>
      </c>
      <c r="E514" s="110" t="s">
        <v>440</v>
      </c>
      <c r="F514" s="22">
        <v>600</v>
      </c>
      <c r="G514" s="35">
        <v>50</v>
      </c>
      <c r="H514" s="335">
        <v>50</v>
      </c>
      <c r="I514" s="335">
        <v>50</v>
      </c>
      <c r="J514" s="35"/>
      <c r="K514" s="35">
        <f>G514+J514</f>
        <v>50</v>
      </c>
    </row>
    <row r="515" spans="2:11" ht="16.5" hidden="1" thickBot="1">
      <c r="B515" s="121" t="s">
        <v>149</v>
      </c>
      <c r="C515" s="72" t="s">
        <v>29</v>
      </c>
      <c r="D515" s="13" t="s">
        <v>103</v>
      </c>
      <c r="E515" s="110">
        <v>99</v>
      </c>
      <c r="F515" s="22"/>
      <c r="G515" s="35">
        <f>G516</f>
        <v>0</v>
      </c>
      <c r="H515" s="335">
        <f>H516</f>
        <v>0</v>
      </c>
      <c r="I515" s="335">
        <f>I516</f>
        <v>0</v>
      </c>
      <c r="J515" s="35">
        <f>J516</f>
        <v>0</v>
      </c>
      <c r="K515" s="35">
        <f>K516</f>
        <v>0</v>
      </c>
    </row>
    <row r="516" spans="2:11" ht="19.5" customHeight="1" hidden="1">
      <c r="B516" s="125" t="s">
        <v>150</v>
      </c>
      <c r="C516" s="72" t="s">
        <v>29</v>
      </c>
      <c r="D516" s="13" t="s">
        <v>103</v>
      </c>
      <c r="E516" s="110" t="s">
        <v>148</v>
      </c>
      <c r="F516" s="22"/>
      <c r="G516" s="35">
        <f>G517+G518</f>
        <v>0</v>
      </c>
      <c r="H516" s="335">
        <f>H517+H518</f>
        <v>0</v>
      </c>
      <c r="I516" s="335">
        <f>I517+I518</f>
        <v>0</v>
      </c>
      <c r="J516" s="35">
        <f>J517+J518</f>
        <v>0</v>
      </c>
      <c r="K516" s="35">
        <f>K517+K518</f>
        <v>0</v>
      </c>
    </row>
    <row r="517" spans="2:11" ht="32.25" hidden="1" thickBot="1">
      <c r="B517" s="125" t="s">
        <v>1114</v>
      </c>
      <c r="C517" s="72" t="s">
        <v>29</v>
      </c>
      <c r="D517" s="13" t="s">
        <v>103</v>
      </c>
      <c r="E517" s="110" t="s">
        <v>1115</v>
      </c>
      <c r="F517" s="2">
        <v>800</v>
      </c>
      <c r="G517" s="35"/>
      <c r="H517" s="335"/>
      <c r="I517" s="335"/>
      <c r="J517" s="35"/>
      <c r="K517" s="35"/>
    </row>
    <row r="518" spans="2:11" ht="65.25" customHeight="1" hidden="1" thickBot="1">
      <c r="B518" s="297" t="s">
        <v>1380</v>
      </c>
      <c r="C518" s="72" t="s">
        <v>29</v>
      </c>
      <c r="D518" s="13" t="s">
        <v>103</v>
      </c>
      <c r="E518" s="110" t="s">
        <v>1290</v>
      </c>
      <c r="F518" s="2">
        <v>500</v>
      </c>
      <c r="G518" s="35"/>
      <c r="H518" s="335"/>
      <c r="I518" s="335"/>
      <c r="J518" s="35"/>
      <c r="K518" s="35"/>
    </row>
    <row r="519" spans="2:11" ht="16.5" thickBot="1">
      <c r="B519" s="246" t="s">
        <v>20</v>
      </c>
      <c r="C519" s="181" t="s">
        <v>29</v>
      </c>
      <c r="D519" s="182" t="s">
        <v>30</v>
      </c>
      <c r="E519" s="10"/>
      <c r="F519" s="10"/>
      <c r="G519" s="183">
        <f>G520</f>
        <v>6279339</v>
      </c>
      <c r="H519" s="353">
        <f>H520</f>
        <v>4972911</v>
      </c>
      <c r="I519" s="353">
        <f>I520</f>
        <v>5160026</v>
      </c>
      <c r="J519" s="183">
        <f>J520</f>
        <v>206927</v>
      </c>
      <c r="K519" s="183">
        <f>K520</f>
        <v>6486266</v>
      </c>
    </row>
    <row r="520" spans="2:11" ht="47.25">
      <c r="B520" s="121" t="s">
        <v>1754</v>
      </c>
      <c r="C520" s="70" t="s">
        <v>29</v>
      </c>
      <c r="D520" s="71" t="s">
        <v>30</v>
      </c>
      <c r="E520" s="106">
        <v>10</v>
      </c>
      <c r="F520" s="107"/>
      <c r="G520" s="95">
        <f>G521+G545</f>
        <v>6279339</v>
      </c>
      <c r="H520" s="345">
        <f>H521+H545</f>
        <v>4972911</v>
      </c>
      <c r="I520" s="345">
        <f>I521+I545</f>
        <v>5160026</v>
      </c>
      <c r="J520" s="95">
        <f>J521+J545</f>
        <v>206927</v>
      </c>
      <c r="K520" s="95">
        <f>K521+K545</f>
        <v>6486266</v>
      </c>
    </row>
    <row r="521" spans="2:11" ht="33.75" customHeight="1">
      <c r="B521" s="121" t="s">
        <v>1755</v>
      </c>
      <c r="C521" s="70" t="s">
        <v>29</v>
      </c>
      <c r="D521" s="71" t="s">
        <v>30</v>
      </c>
      <c r="E521" s="106" t="s">
        <v>120</v>
      </c>
      <c r="F521" s="107"/>
      <c r="G521" s="95">
        <f>G522+G525+G527+G535+G540</f>
        <v>5478000</v>
      </c>
      <c r="H521" s="345">
        <f>H522+H525+H527+H535+H540</f>
        <v>4166514</v>
      </c>
      <c r="I521" s="345">
        <f>I522+I525+I527+I535+I540</f>
        <v>4345463</v>
      </c>
      <c r="J521" s="95">
        <f>J522+J525+J527+J535+J540</f>
        <v>206927</v>
      </c>
      <c r="K521" s="95">
        <f>K522+K525+K527+K535+K540</f>
        <v>5684927</v>
      </c>
    </row>
    <row r="522" spans="2:11" ht="31.5">
      <c r="B522" s="121" t="s">
        <v>1756</v>
      </c>
      <c r="C522" s="70" t="s">
        <v>29</v>
      </c>
      <c r="D522" s="71" t="s">
        <v>30</v>
      </c>
      <c r="E522" s="106" t="s">
        <v>121</v>
      </c>
      <c r="F522" s="108"/>
      <c r="G522" s="95">
        <f>G523+G524</f>
        <v>1731468</v>
      </c>
      <c r="H522" s="345">
        <f>H523+H524</f>
        <v>1848314</v>
      </c>
      <c r="I522" s="345">
        <f>I523+I524</f>
        <v>1876471</v>
      </c>
      <c r="J522" s="95">
        <f>J523+J524</f>
        <v>0</v>
      </c>
      <c r="K522" s="95">
        <f>K523+K524</f>
        <v>1731468</v>
      </c>
    </row>
    <row r="523" spans="2:11" ht="47.25">
      <c r="B523" s="121" t="s">
        <v>1154</v>
      </c>
      <c r="C523" s="70" t="s">
        <v>29</v>
      </c>
      <c r="D523" s="71" t="s">
        <v>30</v>
      </c>
      <c r="E523" s="106" t="s">
        <v>122</v>
      </c>
      <c r="F523" s="81">
        <v>200</v>
      </c>
      <c r="G523" s="35">
        <v>1726430</v>
      </c>
      <c r="H523" s="335">
        <v>1843314</v>
      </c>
      <c r="I523" s="335">
        <v>1871471</v>
      </c>
      <c r="J523" s="35"/>
      <c r="K523" s="35">
        <f>G523+J523</f>
        <v>1726430</v>
      </c>
    </row>
    <row r="524" spans="2:11" ht="36" customHeight="1">
      <c r="B524" s="121" t="s">
        <v>138</v>
      </c>
      <c r="C524" s="70" t="s">
        <v>29</v>
      </c>
      <c r="D524" s="71" t="s">
        <v>30</v>
      </c>
      <c r="E524" s="106" t="s">
        <v>122</v>
      </c>
      <c r="F524" s="81">
        <v>800</v>
      </c>
      <c r="G524" s="35">
        <v>5038</v>
      </c>
      <c r="H524" s="335">
        <v>5000</v>
      </c>
      <c r="I524" s="335">
        <v>5000</v>
      </c>
      <c r="J524" s="35"/>
      <c r="K524" s="35">
        <f>G524+J524</f>
        <v>5038</v>
      </c>
    </row>
    <row r="525" spans="2:11" ht="31.5">
      <c r="B525" s="121" t="s">
        <v>1757</v>
      </c>
      <c r="C525" s="70" t="s">
        <v>29</v>
      </c>
      <c r="D525" s="71" t="s">
        <v>30</v>
      </c>
      <c r="E525" s="106" t="s">
        <v>123</v>
      </c>
      <c r="F525" s="81"/>
      <c r="G525" s="95">
        <f>G526</f>
        <v>359904</v>
      </c>
      <c r="H525" s="345">
        <f>H526</f>
        <v>2000</v>
      </c>
      <c r="I525" s="345">
        <f>I526</f>
        <v>26000</v>
      </c>
      <c r="J525" s="95">
        <f>J526</f>
        <v>0</v>
      </c>
      <c r="K525" s="95">
        <f>K526</f>
        <v>359904</v>
      </c>
    </row>
    <row r="526" spans="2:11" ht="47.25">
      <c r="B526" s="121" t="s">
        <v>1758</v>
      </c>
      <c r="C526" s="70" t="s">
        <v>29</v>
      </c>
      <c r="D526" s="71" t="s">
        <v>30</v>
      </c>
      <c r="E526" s="106" t="s">
        <v>124</v>
      </c>
      <c r="F526" s="81">
        <v>200</v>
      </c>
      <c r="G526" s="35">
        <v>359904</v>
      </c>
      <c r="H526" s="335">
        <v>2000</v>
      </c>
      <c r="I526" s="335">
        <v>26000</v>
      </c>
      <c r="J526" s="35"/>
      <c r="K526" s="35">
        <f>G526+J526</f>
        <v>359904</v>
      </c>
    </row>
    <row r="527" spans="2:11" ht="31.5">
      <c r="B527" s="125" t="s">
        <v>1759</v>
      </c>
      <c r="C527" s="70" t="s">
        <v>29</v>
      </c>
      <c r="D527" s="71" t="s">
        <v>30</v>
      </c>
      <c r="E527" s="106" t="s">
        <v>125</v>
      </c>
      <c r="F527" s="81"/>
      <c r="G527" s="95">
        <f>G528+G529+G530+G531+G532+G533+G534</f>
        <v>1969212</v>
      </c>
      <c r="H527" s="345">
        <f>H528+H529+H530+H531+H532+H533+H534</f>
        <v>1544660</v>
      </c>
      <c r="I527" s="345">
        <f>I528+I529+I530+I531+I532+I533+I534</f>
        <v>1582623</v>
      </c>
      <c r="J527" s="95">
        <f>J528+J529+J530+J531+J532+J533+J534</f>
        <v>0</v>
      </c>
      <c r="K527" s="95">
        <f>K528+K529+K530+K531+K532+K533+K534</f>
        <v>1969212</v>
      </c>
    </row>
    <row r="528" spans="2:11" ht="45.75" customHeight="1">
      <c r="B528" s="121" t="s">
        <v>1155</v>
      </c>
      <c r="C528" s="70" t="s">
        <v>29</v>
      </c>
      <c r="D528" s="71" t="s">
        <v>30</v>
      </c>
      <c r="E528" s="106" t="s">
        <v>126</v>
      </c>
      <c r="F528" s="81">
        <v>200</v>
      </c>
      <c r="G528" s="35">
        <v>574</v>
      </c>
      <c r="H528" s="335">
        <v>10000</v>
      </c>
      <c r="I528" s="335">
        <v>10000</v>
      </c>
      <c r="J528" s="35"/>
      <c r="K528" s="35">
        <f>G528+J528</f>
        <v>574</v>
      </c>
    </row>
    <row r="529" spans="2:11" ht="52.5" customHeight="1">
      <c r="B529" s="121" t="s">
        <v>1760</v>
      </c>
      <c r="C529" s="70" t="s">
        <v>29</v>
      </c>
      <c r="D529" s="71" t="s">
        <v>30</v>
      </c>
      <c r="E529" s="106" t="s">
        <v>126</v>
      </c>
      <c r="F529" s="81">
        <v>400</v>
      </c>
      <c r="G529" s="35">
        <v>1964906</v>
      </c>
      <c r="H529" s="335">
        <v>1534660</v>
      </c>
      <c r="I529" s="335">
        <v>1572623</v>
      </c>
      <c r="J529" s="35"/>
      <c r="K529" s="35">
        <f>G529+J529</f>
        <v>1964906</v>
      </c>
    </row>
    <row r="530" spans="2:11" ht="31.5">
      <c r="B530" s="121" t="s">
        <v>139</v>
      </c>
      <c r="C530" s="70" t="s">
        <v>29</v>
      </c>
      <c r="D530" s="71" t="s">
        <v>30</v>
      </c>
      <c r="E530" s="106" t="s">
        <v>126</v>
      </c>
      <c r="F530" s="81">
        <v>800</v>
      </c>
      <c r="G530" s="35">
        <v>3732</v>
      </c>
      <c r="H530" s="335">
        <v>0</v>
      </c>
      <c r="I530" s="335">
        <v>0</v>
      </c>
      <c r="J530" s="35"/>
      <c r="K530" s="35">
        <f>G530+J530</f>
        <v>3732</v>
      </c>
    </row>
    <row r="531" spans="2:11" ht="78.75" hidden="1">
      <c r="B531" s="121" t="s">
        <v>1761</v>
      </c>
      <c r="C531" s="71" t="s">
        <v>29</v>
      </c>
      <c r="D531" s="71" t="s">
        <v>30</v>
      </c>
      <c r="E531" s="106" t="s">
        <v>1387</v>
      </c>
      <c r="F531" s="81">
        <v>400</v>
      </c>
      <c r="G531" s="35"/>
      <c r="H531" s="335"/>
      <c r="I531" s="335"/>
      <c r="J531" s="35"/>
      <c r="K531" s="35"/>
    </row>
    <row r="532" spans="2:11" ht="54.75" customHeight="1" hidden="1">
      <c r="B532" s="121" t="s">
        <v>1388</v>
      </c>
      <c r="C532" s="71" t="s">
        <v>29</v>
      </c>
      <c r="D532" s="71" t="s">
        <v>30</v>
      </c>
      <c r="E532" s="106" t="s">
        <v>1385</v>
      </c>
      <c r="F532" s="81">
        <v>400</v>
      </c>
      <c r="G532" s="35"/>
      <c r="H532" s="335"/>
      <c r="I532" s="335"/>
      <c r="J532" s="35"/>
      <c r="K532" s="35"/>
    </row>
    <row r="533" spans="2:11" ht="82.5" customHeight="1" hidden="1">
      <c r="B533" s="121" t="s">
        <v>1761</v>
      </c>
      <c r="C533" s="71" t="s">
        <v>29</v>
      </c>
      <c r="D533" s="71" t="s">
        <v>30</v>
      </c>
      <c r="E533" s="106" t="s">
        <v>1386</v>
      </c>
      <c r="F533" s="81">
        <v>400</v>
      </c>
      <c r="G533" s="35"/>
      <c r="H533" s="335"/>
      <c r="I533" s="335"/>
      <c r="J533" s="35"/>
      <c r="K533" s="35"/>
    </row>
    <row r="534" spans="2:11" ht="63" hidden="1">
      <c r="B534" s="121" t="s">
        <v>1762</v>
      </c>
      <c r="C534" s="71" t="s">
        <v>29</v>
      </c>
      <c r="D534" s="71" t="s">
        <v>30</v>
      </c>
      <c r="E534" s="106" t="s">
        <v>1386</v>
      </c>
      <c r="F534" s="81">
        <v>800</v>
      </c>
      <c r="G534" s="35"/>
      <c r="H534" s="335"/>
      <c r="I534" s="335"/>
      <c r="J534" s="35"/>
      <c r="K534" s="35"/>
    </row>
    <row r="535" spans="2:11" ht="47.25">
      <c r="B535" s="125" t="s">
        <v>1763</v>
      </c>
      <c r="C535" s="70" t="s">
        <v>29</v>
      </c>
      <c r="D535" s="71" t="s">
        <v>30</v>
      </c>
      <c r="E535" s="106" t="s">
        <v>127</v>
      </c>
      <c r="F535" s="81"/>
      <c r="G535" s="95">
        <f>G536+G537+G538+G539</f>
        <v>1051759</v>
      </c>
      <c r="H535" s="345">
        <f>H536+H537+H538+H539</f>
        <v>761090</v>
      </c>
      <c r="I535" s="345">
        <f>I536+I537+I538+I539</f>
        <v>625000</v>
      </c>
      <c r="J535" s="95">
        <f>J536+J537+J538+J539</f>
        <v>206927</v>
      </c>
      <c r="K535" s="95">
        <f>K536+K537+K538+K539</f>
        <v>1258686</v>
      </c>
    </row>
    <row r="536" spans="2:11" ht="63">
      <c r="B536" s="121" t="s">
        <v>1156</v>
      </c>
      <c r="C536" s="70" t="s">
        <v>29</v>
      </c>
      <c r="D536" s="71" t="s">
        <v>30</v>
      </c>
      <c r="E536" s="106" t="s">
        <v>128</v>
      </c>
      <c r="F536" s="81">
        <v>200</v>
      </c>
      <c r="G536" s="35">
        <v>150</v>
      </c>
      <c r="H536" s="335">
        <v>0</v>
      </c>
      <c r="I536" s="335">
        <v>0</v>
      </c>
      <c r="J536" s="35"/>
      <c r="K536" s="35">
        <f>G536+J536</f>
        <v>150</v>
      </c>
    </row>
    <row r="537" spans="2:11" ht="63">
      <c r="B537" s="121" t="s">
        <v>140</v>
      </c>
      <c r="C537" s="70" t="s">
        <v>29</v>
      </c>
      <c r="D537" s="71" t="s">
        <v>30</v>
      </c>
      <c r="E537" s="106" t="s">
        <v>128</v>
      </c>
      <c r="F537" s="81">
        <v>400</v>
      </c>
      <c r="G537" s="35">
        <v>1051609</v>
      </c>
      <c r="H537" s="335">
        <v>761090</v>
      </c>
      <c r="I537" s="335">
        <v>625000</v>
      </c>
      <c r="J537" s="35">
        <f>100000-55084</f>
        <v>44916</v>
      </c>
      <c r="K537" s="35">
        <f>G537+J537</f>
        <v>1096525</v>
      </c>
    </row>
    <row r="538" spans="2:11" ht="78.75" hidden="1">
      <c r="B538" s="121" t="s">
        <v>1764</v>
      </c>
      <c r="C538" s="71" t="s">
        <v>29</v>
      </c>
      <c r="D538" s="71" t="s">
        <v>30</v>
      </c>
      <c r="E538" s="106" t="s">
        <v>1589</v>
      </c>
      <c r="F538" s="81">
        <v>400</v>
      </c>
      <c r="G538" s="35"/>
      <c r="H538" s="335"/>
      <c r="I538" s="335"/>
      <c r="J538" s="35"/>
      <c r="K538" s="35">
        <f>G538+J538</f>
        <v>0</v>
      </c>
    </row>
    <row r="539" spans="2:11" ht="63">
      <c r="B539" s="121" t="s">
        <v>1765</v>
      </c>
      <c r="C539" s="71" t="s">
        <v>29</v>
      </c>
      <c r="D539" s="71" t="s">
        <v>30</v>
      </c>
      <c r="E539" s="106" t="s">
        <v>1590</v>
      </c>
      <c r="F539" s="81">
        <v>400</v>
      </c>
      <c r="G539" s="35"/>
      <c r="H539" s="335"/>
      <c r="I539" s="335"/>
      <c r="J539" s="35">
        <f>55084+106927</f>
        <v>162011</v>
      </c>
      <c r="K539" s="35">
        <f>G539+J539</f>
        <v>162011</v>
      </c>
    </row>
    <row r="540" spans="2:11" ht="126">
      <c r="B540" s="121" t="s">
        <v>1766</v>
      </c>
      <c r="C540" s="70" t="s">
        <v>29</v>
      </c>
      <c r="D540" s="71" t="s">
        <v>30</v>
      </c>
      <c r="E540" s="106" t="s">
        <v>129</v>
      </c>
      <c r="F540" s="108"/>
      <c r="G540" s="95">
        <f>G541+G542+G543+G544</f>
        <v>365657</v>
      </c>
      <c r="H540" s="345">
        <f>H541+H542+H543+H544</f>
        <v>10450</v>
      </c>
      <c r="I540" s="345">
        <f>I541+I542+I543+I544</f>
        <v>235369</v>
      </c>
      <c r="J540" s="95">
        <f>J541+J542+J543+J544</f>
        <v>0</v>
      </c>
      <c r="K540" s="95">
        <f>K541+K542+K543+K544</f>
        <v>365657</v>
      </c>
    </row>
    <row r="541" spans="2:11" ht="63" hidden="1">
      <c r="B541" s="121" t="s">
        <v>141</v>
      </c>
      <c r="C541" s="70" t="s">
        <v>29</v>
      </c>
      <c r="D541" s="71" t="s">
        <v>30</v>
      </c>
      <c r="E541" s="106" t="s">
        <v>130</v>
      </c>
      <c r="F541" s="81">
        <v>500</v>
      </c>
      <c r="G541" s="35">
        <v>0</v>
      </c>
      <c r="H541" s="335">
        <v>0</v>
      </c>
      <c r="I541" s="335">
        <v>235369</v>
      </c>
      <c r="J541" s="35">
        <v>0</v>
      </c>
      <c r="K541" s="35">
        <v>0</v>
      </c>
    </row>
    <row r="542" spans="2:11" ht="31.5">
      <c r="B542" s="121" t="s">
        <v>183</v>
      </c>
      <c r="C542" s="70" t="s">
        <v>29</v>
      </c>
      <c r="D542" s="71" t="s">
        <v>30</v>
      </c>
      <c r="E542" s="106" t="s">
        <v>131</v>
      </c>
      <c r="F542" s="81">
        <v>500</v>
      </c>
      <c r="G542" s="35">
        <v>365657</v>
      </c>
      <c r="H542" s="335">
        <v>10450</v>
      </c>
      <c r="I542" s="335">
        <v>0</v>
      </c>
      <c r="J542" s="35"/>
      <c r="K542" s="35">
        <f>G542+J542</f>
        <v>365657</v>
      </c>
    </row>
    <row r="543" spans="2:11" ht="47.25" hidden="1">
      <c r="B543" s="121" t="s">
        <v>1108</v>
      </c>
      <c r="C543" s="70" t="s">
        <v>29</v>
      </c>
      <c r="D543" s="71" t="s">
        <v>30</v>
      </c>
      <c r="E543" s="106" t="s">
        <v>1107</v>
      </c>
      <c r="F543" s="81">
        <v>500</v>
      </c>
      <c r="G543" s="35"/>
      <c r="H543" s="335"/>
      <c r="I543" s="335"/>
      <c r="J543" s="35"/>
      <c r="K543" s="35"/>
    </row>
    <row r="544" spans="2:11" ht="49.5" customHeight="1" hidden="1">
      <c r="B544" s="121" t="s">
        <v>1322</v>
      </c>
      <c r="C544" s="70" t="s">
        <v>29</v>
      </c>
      <c r="D544" s="71" t="s">
        <v>30</v>
      </c>
      <c r="E544" s="106" t="s">
        <v>1323</v>
      </c>
      <c r="F544" s="81">
        <v>500</v>
      </c>
      <c r="G544" s="35"/>
      <c r="H544" s="335"/>
      <c r="I544" s="335"/>
      <c r="J544" s="35"/>
      <c r="K544" s="35"/>
    </row>
    <row r="545" spans="2:11" ht="15.75">
      <c r="B545" s="121" t="s">
        <v>142</v>
      </c>
      <c r="C545" s="70" t="s">
        <v>29</v>
      </c>
      <c r="D545" s="71" t="s">
        <v>30</v>
      </c>
      <c r="E545" s="106" t="s">
        <v>132</v>
      </c>
      <c r="F545" s="81"/>
      <c r="G545" s="95">
        <f>G546+G550+G552</f>
        <v>801339</v>
      </c>
      <c r="H545" s="345">
        <f>H546+H550+H552</f>
        <v>806397</v>
      </c>
      <c r="I545" s="345">
        <f>I546+I550+I552</f>
        <v>814563</v>
      </c>
      <c r="J545" s="95">
        <f>J546+J550+J552</f>
        <v>0</v>
      </c>
      <c r="K545" s="95">
        <f>K546+K550+K552</f>
        <v>801339</v>
      </c>
    </row>
    <row r="546" spans="2:11" ht="31.5">
      <c r="B546" s="121" t="s">
        <v>1643</v>
      </c>
      <c r="C546" s="70" t="s">
        <v>29</v>
      </c>
      <c r="D546" s="71" t="s">
        <v>30</v>
      </c>
      <c r="E546" s="106" t="s">
        <v>133</v>
      </c>
      <c r="F546" s="81"/>
      <c r="G546" s="95">
        <f>G547+G548+G549</f>
        <v>12263</v>
      </c>
      <c r="H546" s="345">
        <f>H547+H548+H549</f>
        <v>12263</v>
      </c>
      <c r="I546" s="345">
        <f>I547+I548+I549</f>
        <v>12604</v>
      </c>
      <c r="J546" s="95">
        <f>J547+J548+J549</f>
        <v>0</v>
      </c>
      <c r="K546" s="95">
        <f>K547+K548+K549</f>
        <v>12263</v>
      </c>
    </row>
    <row r="547" spans="2:11" ht="78.75">
      <c r="B547" s="121" t="s">
        <v>143</v>
      </c>
      <c r="C547" s="70" t="s">
        <v>29</v>
      </c>
      <c r="D547" s="71" t="s">
        <v>30</v>
      </c>
      <c r="E547" s="106" t="s">
        <v>1243</v>
      </c>
      <c r="F547" s="81">
        <v>100</v>
      </c>
      <c r="G547" s="35">
        <v>11334</v>
      </c>
      <c r="H547" s="335">
        <v>11334</v>
      </c>
      <c r="I547" s="335">
        <v>11675</v>
      </c>
      <c r="J547" s="35"/>
      <c r="K547" s="35">
        <f>G547+J547</f>
        <v>11334</v>
      </c>
    </row>
    <row r="548" spans="2:11" ht="47.25">
      <c r="B548" s="121" t="s">
        <v>947</v>
      </c>
      <c r="C548" s="70" t="s">
        <v>29</v>
      </c>
      <c r="D548" s="71" t="s">
        <v>30</v>
      </c>
      <c r="E548" s="106" t="s">
        <v>1243</v>
      </c>
      <c r="F548" s="81">
        <v>200</v>
      </c>
      <c r="G548" s="35">
        <v>724</v>
      </c>
      <c r="H548" s="335">
        <v>724</v>
      </c>
      <c r="I548" s="335">
        <v>724</v>
      </c>
      <c r="J548" s="35"/>
      <c r="K548" s="35">
        <f>G548+J548</f>
        <v>724</v>
      </c>
    </row>
    <row r="549" spans="2:11" ht="31.5">
      <c r="B549" s="121" t="s">
        <v>144</v>
      </c>
      <c r="C549" s="70" t="s">
        <v>29</v>
      </c>
      <c r="D549" s="71" t="s">
        <v>30</v>
      </c>
      <c r="E549" s="106" t="s">
        <v>1243</v>
      </c>
      <c r="F549" s="81">
        <v>800</v>
      </c>
      <c r="G549" s="35">
        <v>205</v>
      </c>
      <c r="H549" s="335">
        <v>205</v>
      </c>
      <c r="I549" s="335">
        <v>205</v>
      </c>
      <c r="J549" s="35"/>
      <c r="K549" s="35">
        <f>G549+J549</f>
        <v>205</v>
      </c>
    </row>
    <row r="550" spans="2:11" ht="47.25">
      <c r="B550" s="121" t="s">
        <v>1767</v>
      </c>
      <c r="C550" s="70" t="s">
        <v>29</v>
      </c>
      <c r="D550" s="71" t="s">
        <v>30</v>
      </c>
      <c r="E550" s="106" t="s">
        <v>134</v>
      </c>
      <c r="F550" s="81"/>
      <c r="G550" s="89">
        <f>G551</f>
        <v>710000</v>
      </c>
      <c r="H550" s="354">
        <f>H551</f>
        <v>717000</v>
      </c>
      <c r="I550" s="354">
        <f>I551</f>
        <v>723000</v>
      </c>
      <c r="J550" s="89">
        <f>J551</f>
        <v>0</v>
      </c>
      <c r="K550" s="89">
        <f>K551</f>
        <v>710000</v>
      </c>
    </row>
    <row r="551" spans="2:11" ht="47.25">
      <c r="B551" s="121" t="s">
        <v>145</v>
      </c>
      <c r="C551" s="70" t="s">
        <v>29</v>
      </c>
      <c r="D551" s="71" t="s">
        <v>30</v>
      </c>
      <c r="E551" s="106" t="s">
        <v>135</v>
      </c>
      <c r="F551" s="81">
        <v>800</v>
      </c>
      <c r="G551" s="35">
        <v>710000</v>
      </c>
      <c r="H551" s="335">
        <v>717000</v>
      </c>
      <c r="I551" s="335">
        <v>723000</v>
      </c>
      <c r="J551" s="35"/>
      <c r="K551" s="35">
        <f>G551+J551</f>
        <v>710000</v>
      </c>
    </row>
    <row r="552" spans="2:11" ht="31.5">
      <c r="B552" s="121" t="s">
        <v>452</v>
      </c>
      <c r="C552" s="70" t="s">
        <v>29</v>
      </c>
      <c r="D552" s="71" t="s">
        <v>30</v>
      </c>
      <c r="E552" s="106" t="s">
        <v>136</v>
      </c>
      <c r="F552" s="81"/>
      <c r="G552" s="95">
        <f>G553+G554+G555</f>
        <v>79076</v>
      </c>
      <c r="H552" s="345">
        <f>H553+H554+H555</f>
        <v>77134</v>
      </c>
      <c r="I552" s="345">
        <f>I553+I554+I555</f>
        <v>78959</v>
      </c>
      <c r="J552" s="95">
        <f>J553+J554+J555</f>
        <v>0</v>
      </c>
      <c r="K552" s="95">
        <f>K553+K554+K555</f>
        <v>79076</v>
      </c>
    </row>
    <row r="553" spans="2:11" ht="78.75">
      <c r="B553" s="121" t="s">
        <v>146</v>
      </c>
      <c r="C553" s="70" t="s">
        <v>29</v>
      </c>
      <c r="D553" s="71" t="s">
        <v>30</v>
      </c>
      <c r="E553" s="106" t="s">
        <v>137</v>
      </c>
      <c r="F553" s="81">
        <v>100</v>
      </c>
      <c r="G553" s="35">
        <v>58675</v>
      </c>
      <c r="H553" s="335">
        <v>58675</v>
      </c>
      <c r="I553" s="335">
        <v>60442</v>
      </c>
      <c r="J553" s="35"/>
      <c r="K553" s="35">
        <f>G553+J553</f>
        <v>58675</v>
      </c>
    </row>
    <row r="554" spans="2:11" ht="47.25">
      <c r="B554" s="121" t="s">
        <v>763</v>
      </c>
      <c r="C554" s="70" t="s">
        <v>29</v>
      </c>
      <c r="D554" s="71" t="s">
        <v>30</v>
      </c>
      <c r="E554" s="106" t="s">
        <v>137</v>
      </c>
      <c r="F554" s="81">
        <v>200</v>
      </c>
      <c r="G554" s="35">
        <v>19758</v>
      </c>
      <c r="H554" s="335">
        <v>17816</v>
      </c>
      <c r="I554" s="335">
        <v>17874</v>
      </c>
      <c r="J554" s="35"/>
      <c r="K554" s="35">
        <f>G554+J554</f>
        <v>19758</v>
      </c>
    </row>
    <row r="555" spans="2:11" ht="32.25" thickBot="1">
      <c r="B555" s="244" t="s">
        <v>147</v>
      </c>
      <c r="C555" s="70" t="s">
        <v>29</v>
      </c>
      <c r="D555" s="71" t="s">
        <v>30</v>
      </c>
      <c r="E555" s="106" t="s">
        <v>137</v>
      </c>
      <c r="F555" s="81">
        <v>800</v>
      </c>
      <c r="G555" s="35">
        <v>643</v>
      </c>
      <c r="H555" s="335">
        <v>643</v>
      </c>
      <c r="I555" s="335">
        <v>643</v>
      </c>
      <c r="J555" s="35"/>
      <c r="K555" s="35">
        <f>G555+J555</f>
        <v>643</v>
      </c>
    </row>
    <row r="556" spans="2:11" ht="19.5" customHeight="1" thickBot="1">
      <c r="B556" s="172" t="s">
        <v>8</v>
      </c>
      <c r="C556" s="8" t="s">
        <v>56</v>
      </c>
      <c r="D556" s="9">
        <v>12</v>
      </c>
      <c r="E556" s="9"/>
      <c r="F556" s="11"/>
      <c r="G556" s="33">
        <f>G562+G567+G635+G597+G601+G607+G557</f>
        <v>1360235</v>
      </c>
      <c r="H556" s="332">
        <f>H562+H567+H635+H597+H601+H607+H557</f>
        <v>5870800</v>
      </c>
      <c r="I556" s="332">
        <f>I562+I567+I635+I597+I601+I607+I557</f>
        <v>767487</v>
      </c>
      <c r="J556" s="33">
        <f>J562+J567+J635+J597+J601+J607+J557</f>
        <v>34975</v>
      </c>
      <c r="K556" s="33">
        <f>K562+K567+K635+K597+K601+K607+K557</f>
        <v>1395210</v>
      </c>
    </row>
    <row r="557" spans="2:11" ht="31.5">
      <c r="B557" s="232" t="s">
        <v>1768</v>
      </c>
      <c r="C557" s="167">
        <v>4</v>
      </c>
      <c r="D557" s="2">
        <v>12</v>
      </c>
      <c r="E557" s="168">
        <v>4</v>
      </c>
      <c r="F557" s="3"/>
      <c r="G557" s="99">
        <f aca="true" t="shared" si="25" ref="G557:K558">G558</f>
        <v>35</v>
      </c>
      <c r="H557" s="343">
        <f t="shared" si="25"/>
        <v>70</v>
      </c>
      <c r="I557" s="343">
        <f t="shared" si="25"/>
        <v>35</v>
      </c>
      <c r="J557" s="99">
        <f t="shared" si="25"/>
        <v>88</v>
      </c>
      <c r="K557" s="99">
        <f t="shared" si="25"/>
        <v>123</v>
      </c>
    </row>
    <row r="558" spans="2:11" ht="15.75">
      <c r="B558" s="232" t="s">
        <v>1769</v>
      </c>
      <c r="C558" s="169">
        <v>4</v>
      </c>
      <c r="D558" s="2">
        <v>12</v>
      </c>
      <c r="E558" s="114" t="s">
        <v>621</v>
      </c>
      <c r="F558" s="3"/>
      <c r="G558" s="35">
        <f t="shared" si="25"/>
        <v>35</v>
      </c>
      <c r="H558" s="335">
        <f t="shared" si="25"/>
        <v>70</v>
      </c>
      <c r="I558" s="335">
        <f t="shared" si="25"/>
        <v>35</v>
      </c>
      <c r="J558" s="35">
        <f t="shared" si="25"/>
        <v>88</v>
      </c>
      <c r="K558" s="35">
        <f t="shared" si="25"/>
        <v>123</v>
      </c>
    </row>
    <row r="559" spans="2:11" ht="94.5">
      <c r="B559" s="145" t="s">
        <v>2048</v>
      </c>
      <c r="C559" s="169">
        <v>4</v>
      </c>
      <c r="D559" s="2">
        <v>12</v>
      </c>
      <c r="E559" s="114" t="s">
        <v>173</v>
      </c>
      <c r="F559" s="3"/>
      <c r="G559" s="35">
        <f>G561+G560</f>
        <v>35</v>
      </c>
      <c r="H559" s="335">
        <f>H561+H560</f>
        <v>70</v>
      </c>
      <c r="I559" s="335">
        <f>I561+I560</f>
        <v>35</v>
      </c>
      <c r="J559" s="35">
        <f>J561+J560</f>
        <v>88</v>
      </c>
      <c r="K559" s="35">
        <f>K561+K560</f>
        <v>123</v>
      </c>
    </row>
    <row r="560" spans="2:11" ht="49.5" hidden="1">
      <c r="B560" s="301" t="s">
        <v>1668</v>
      </c>
      <c r="C560" s="169">
        <v>4</v>
      </c>
      <c r="D560" s="2">
        <v>12</v>
      </c>
      <c r="E560" s="114" t="s">
        <v>1331</v>
      </c>
      <c r="F560" s="3">
        <v>200</v>
      </c>
      <c r="G560" s="35"/>
      <c r="H560" s="335"/>
      <c r="I560" s="335"/>
      <c r="J560" s="35"/>
      <c r="K560" s="35"/>
    </row>
    <row r="561" spans="2:11" ht="47.25">
      <c r="B561" s="232" t="s">
        <v>2003</v>
      </c>
      <c r="C561" s="169">
        <v>4</v>
      </c>
      <c r="D561" s="2">
        <v>12</v>
      </c>
      <c r="E561" s="114" t="s">
        <v>158</v>
      </c>
      <c r="F561" s="3">
        <v>200</v>
      </c>
      <c r="G561" s="35">
        <v>35</v>
      </c>
      <c r="H561" s="335">
        <v>70</v>
      </c>
      <c r="I561" s="335">
        <v>35</v>
      </c>
      <c r="J561" s="35">
        <f>7+81</f>
        <v>88</v>
      </c>
      <c r="K561" s="35">
        <f>G561+J561</f>
        <v>123</v>
      </c>
    </row>
    <row r="562" spans="2:11" ht="47.25">
      <c r="B562" s="121" t="s">
        <v>1770</v>
      </c>
      <c r="C562" s="281" t="s">
        <v>29</v>
      </c>
      <c r="D562" s="81" t="s">
        <v>32</v>
      </c>
      <c r="E562" s="106" t="s">
        <v>102</v>
      </c>
      <c r="F562" s="106"/>
      <c r="G562" s="210">
        <f aca="true" t="shared" si="26" ref="G562:K563">G563</f>
        <v>347</v>
      </c>
      <c r="H562" s="355">
        <f t="shared" si="26"/>
        <v>347</v>
      </c>
      <c r="I562" s="355">
        <f t="shared" si="26"/>
        <v>347</v>
      </c>
      <c r="J562" s="210">
        <f t="shared" si="26"/>
        <v>0</v>
      </c>
      <c r="K562" s="210">
        <f t="shared" si="26"/>
        <v>347</v>
      </c>
    </row>
    <row r="563" spans="2:11" ht="37.5" customHeight="1">
      <c r="B563" s="121" t="s">
        <v>342</v>
      </c>
      <c r="C563" s="281" t="s">
        <v>29</v>
      </c>
      <c r="D563" s="81" t="s">
        <v>32</v>
      </c>
      <c r="E563" s="106" t="s">
        <v>343</v>
      </c>
      <c r="F563" s="106"/>
      <c r="G563" s="95">
        <f t="shared" si="26"/>
        <v>347</v>
      </c>
      <c r="H563" s="345">
        <f t="shared" si="26"/>
        <v>347</v>
      </c>
      <c r="I563" s="345">
        <f t="shared" si="26"/>
        <v>347</v>
      </c>
      <c r="J563" s="95">
        <f t="shared" si="26"/>
        <v>0</v>
      </c>
      <c r="K563" s="95">
        <f t="shared" si="26"/>
        <v>347</v>
      </c>
    </row>
    <row r="564" spans="2:11" ht="31.5">
      <c r="B564" s="121" t="s">
        <v>344</v>
      </c>
      <c r="C564" s="281" t="s">
        <v>29</v>
      </c>
      <c r="D564" s="81" t="s">
        <v>32</v>
      </c>
      <c r="E564" s="106" t="s">
        <v>345</v>
      </c>
      <c r="F564" s="106"/>
      <c r="G564" s="95">
        <f>G566+G565</f>
        <v>347</v>
      </c>
      <c r="H564" s="345">
        <f>H566+H565</f>
        <v>347</v>
      </c>
      <c r="I564" s="345">
        <f>I566+I565</f>
        <v>347</v>
      </c>
      <c r="J564" s="95">
        <f>J566+J565</f>
        <v>0</v>
      </c>
      <c r="K564" s="95">
        <f>K566+K565</f>
        <v>347</v>
      </c>
    </row>
    <row r="565" spans="2:11" ht="66.75" customHeight="1" hidden="1">
      <c r="B565" s="121" t="s">
        <v>1771</v>
      </c>
      <c r="C565" s="281" t="s">
        <v>29</v>
      </c>
      <c r="D565" s="81" t="s">
        <v>32</v>
      </c>
      <c r="E565" s="106" t="s">
        <v>1384</v>
      </c>
      <c r="F565" s="81">
        <v>200</v>
      </c>
      <c r="G565" s="35"/>
      <c r="H565" s="335"/>
      <c r="I565" s="335"/>
      <c r="J565" s="35"/>
      <c r="K565" s="35"/>
    </row>
    <row r="566" spans="2:11" ht="46.5" customHeight="1">
      <c r="B566" s="391" t="s">
        <v>2028</v>
      </c>
      <c r="C566" s="281" t="s">
        <v>29</v>
      </c>
      <c r="D566" s="81" t="s">
        <v>32</v>
      </c>
      <c r="E566" s="106" t="s">
        <v>346</v>
      </c>
      <c r="F566" s="81">
        <v>200</v>
      </c>
      <c r="G566" s="35">
        <v>347</v>
      </c>
      <c r="H566" s="335">
        <v>347</v>
      </c>
      <c r="I566" s="335">
        <v>347</v>
      </c>
      <c r="J566" s="35"/>
      <c r="K566" s="35">
        <f>G566+J566</f>
        <v>347</v>
      </c>
    </row>
    <row r="567" spans="2:11" ht="47.25">
      <c r="B567" s="121" t="s">
        <v>1772</v>
      </c>
      <c r="C567" s="281" t="s">
        <v>29</v>
      </c>
      <c r="D567" s="81" t="s">
        <v>32</v>
      </c>
      <c r="E567" s="106" t="s">
        <v>103</v>
      </c>
      <c r="F567" s="106"/>
      <c r="G567" s="95">
        <f>G568+G574+G584+G571</f>
        <v>55856</v>
      </c>
      <c r="H567" s="345">
        <f>H568+H574+H584+H571</f>
        <v>55880</v>
      </c>
      <c r="I567" s="345">
        <f>I568+I574+I584+I571</f>
        <v>55931</v>
      </c>
      <c r="J567" s="95">
        <f>J568+J574+J584+J571</f>
        <v>0</v>
      </c>
      <c r="K567" s="95">
        <f>K568+K574+K584+K571</f>
        <v>55856</v>
      </c>
    </row>
    <row r="568" spans="2:11" ht="31.5">
      <c r="B568" s="121" t="s">
        <v>337</v>
      </c>
      <c r="C568" s="281" t="s">
        <v>29</v>
      </c>
      <c r="D568" s="81" t="s">
        <v>32</v>
      </c>
      <c r="E568" s="106" t="s">
        <v>338</v>
      </c>
      <c r="F568" s="106"/>
      <c r="G568" s="95">
        <f aca="true" t="shared" si="27" ref="G568:K569">G569</f>
        <v>250</v>
      </c>
      <c r="H568" s="345">
        <f t="shared" si="27"/>
        <v>250</v>
      </c>
      <c r="I568" s="345">
        <f t="shared" si="27"/>
        <v>250</v>
      </c>
      <c r="J568" s="95">
        <f t="shared" si="27"/>
        <v>0</v>
      </c>
      <c r="K568" s="95">
        <f t="shared" si="27"/>
        <v>250</v>
      </c>
    </row>
    <row r="569" spans="2:11" ht="15.75">
      <c r="B569" s="121" t="s">
        <v>1773</v>
      </c>
      <c r="C569" s="281" t="s">
        <v>29</v>
      </c>
      <c r="D569" s="81" t="s">
        <v>32</v>
      </c>
      <c r="E569" s="106" t="s">
        <v>347</v>
      </c>
      <c r="F569" s="106"/>
      <c r="G569" s="95">
        <f t="shared" si="27"/>
        <v>250</v>
      </c>
      <c r="H569" s="345">
        <f t="shared" si="27"/>
        <v>250</v>
      </c>
      <c r="I569" s="345">
        <f t="shared" si="27"/>
        <v>250</v>
      </c>
      <c r="J569" s="95">
        <f t="shared" si="27"/>
        <v>0</v>
      </c>
      <c r="K569" s="95">
        <f t="shared" si="27"/>
        <v>250</v>
      </c>
    </row>
    <row r="570" spans="2:11" ht="31.5">
      <c r="B570" s="121" t="s">
        <v>1157</v>
      </c>
      <c r="C570" s="281" t="s">
        <v>29</v>
      </c>
      <c r="D570" s="81" t="s">
        <v>32</v>
      </c>
      <c r="E570" s="106" t="s">
        <v>348</v>
      </c>
      <c r="F570" s="81">
        <v>200</v>
      </c>
      <c r="G570" s="35">
        <v>250</v>
      </c>
      <c r="H570" s="335">
        <v>250</v>
      </c>
      <c r="I570" s="335">
        <v>250</v>
      </c>
      <c r="J570" s="35"/>
      <c r="K570" s="35">
        <f>G570+J570</f>
        <v>250</v>
      </c>
    </row>
    <row r="571" spans="2:11" ht="15.75">
      <c r="B571" s="121" t="s">
        <v>1774</v>
      </c>
      <c r="C571" s="281" t="s">
        <v>29</v>
      </c>
      <c r="D571" s="81" t="s">
        <v>32</v>
      </c>
      <c r="E571" s="106" t="s">
        <v>1462</v>
      </c>
      <c r="F571" s="81"/>
      <c r="G571" s="35">
        <f aca="true" t="shared" si="28" ref="G571:K572">G572</f>
        <v>12000</v>
      </c>
      <c r="H571" s="335">
        <f t="shared" si="28"/>
        <v>12000</v>
      </c>
      <c r="I571" s="335">
        <f t="shared" si="28"/>
        <v>12000</v>
      </c>
      <c r="J571" s="35">
        <f t="shared" si="28"/>
        <v>0</v>
      </c>
      <c r="K571" s="35">
        <f t="shared" si="28"/>
        <v>12000</v>
      </c>
    </row>
    <row r="572" spans="2:11" ht="78.75">
      <c r="B572" s="121" t="s">
        <v>1775</v>
      </c>
      <c r="C572" s="281" t="s">
        <v>29</v>
      </c>
      <c r="D572" s="81">
        <v>12</v>
      </c>
      <c r="E572" s="106" t="s">
        <v>1463</v>
      </c>
      <c r="F572" s="81"/>
      <c r="G572" s="35">
        <f t="shared" si="28"/>
        <v>12000</v>
      </c>
      <c r="H572" s="335">
        <f t="shared" si="28"/>
        <v>12000</v>
      </c>
      <c r="I572" s="335">
        <f t="shared" si="28"/>
        <v>12000</v>
      </c>
      <c r="J572" s="35">
        <f t="shared" si="28"/>
        <v>0</v>
      </c>
      <c r="K572" s="35">
        <f t="shared" si="28"/>
        <v>12000</v>
      </c>
    </row>
    <row r="573" spans="2:11" ht="78.75">
      <c r="B573" s="121" t="s">
        <v>1465</v>
      </c>
      <c r="C573" s="281" t="s">
        <v>29</v>
      </c>
      <c r="D573" s="81">
        <v>12</v>
      </c>
      <c r="E573" s="106" t="s">
        <v>1464</v>
      </c>
      <c r="F573" s="81">
        <v>800</v>
      </c>
      <c r="G573" s="35">
        <v>12000</v>
      </c>
      <c r="H573" s="335">
        <v>12000</v>
      </c>
      <c r="I573" s="335">
        <v>12000</v>
      </c>
      <c r="J573" s="35"/>
      <c r="K573" s="35">
        <f>G573+J573</f>
        <v>12000</v>
      </c>
    </row>
    <row r="574" spans="2:11" ht="36.75" customHeight="1">
      <c r="B574" s="121" t="s">
        <v>1244</v>
      </c>
      <c r="C574" s="281" t="s">
        <v>29</v>
      </c>
      <c r="D574" s="81" t="s">
        <v>32</v>
      </c>
      <c r="E574" s="106" t="s">
        <v>349</v>
      </c>
      <c r="F574" s="106"/>
      <c r="G574" s="95">
        <f>G575+G578+G579</f>
        <v>35796</v>
      </c>
      <c r="H574" s="345">
        <f>H575+H578+H579</f>
        <v>35820</v>
      </c>
      <c r="I574" s="345">
        <f>I575+I578+I579</f>
        <v>35871</v>
      </c>
      <c r="J574" s="95">
        <f>J575+J578+J579</f>
        <v>223</v>
      </c>
      <c r="K574" s="95">
        <f>K575+K578+K579</f>
        <v>36019</v>
      </c>
    </row>
    <row r="575" spans="2:11" ht="15.75">
      <c r="B575" s="121" t="s">
        <v>1776</v>
      </c>
      <c r="C575" s="281" t="s">
        <v>29</v>
      </c>
      <c r="D575" s="81" t="s">
        <v>32</v>
      </c>
      <c r="E575" s="106" t="s">
        <v>350</v>
      </c>
      <c r="F575" s="106"/>
      <c r="G575" s="95">
        <f>G576</f>
        <v>4078</v>
      </c>
      <c r="H575" s="345">
        <f>H576</f>
        <v>4078</v>
      </c>
      <c r="I575" s="345">
        <f>I576</f>
        <v>4078</v>
      </c>
      <c r="J575" s="95">
        <f>J576</f>
        <v>0</v>
      </c>
      <c r="K575" s="95">
        <f>K576</f>
        <v>4078</v>
      </c>
    </row>
    <row r="576" spans="2:11" ht="45.75" customHeight="1">
      <c r="B576" s="121" t="s">
        <v>336</v>
      </c>
      <c r="C576" s="281" t="s">
        <v>29</v>
      </c>
      <c r="D576" s="81" t="s">
        <v>32</v>
      </c>
      <c r="E576" s="106" t="s">
        <v>351</v>
      </c>
      <c r="F576" s="81">
        <v>600</v>
      </c>
      <c r="G576" s="35">
        <v>4078</v>
      </c>
      <c r="H576" s="335">
        <v>4078</v>
      </c>
      <c r="I576" s="335">
        <v>4078</v>
      </c>
      <c r="J576" s="35"/>
      <c r="K576" s="35">
        <f>G576+J576</f>
        <v>4078</v>
      </c>
    </row>
    <row r="577" spans="2:11" ht="30.75" customHeight="1">
      <c r="B577" s="121" t="s">
        <v>1747</v>
      </c>
      <c r="C577" s="281" t="s">
        <v>29</v>
      </c>
      <c r="D577" s="81" t="s">
        <v>32</v>
      </c>
      <c r="E577" s="106" t="s">
        <v>352</v>
      </c>
      <c r="F577" s="106"/>
      <c r="G577" s="95">
        <f>G578</f>
        <v>10584</v>
      </c>
      <c r="H577" s="345">
        <f>H578</f>
        <v>10608</v>
      </c>
      <c r="I577" s="345">
        <f>I578</f>
        <v>10659</v>
      </c>
      <c r="J577" s="95">
        <f>J578</f>
        <v>0</v>
      </c>
      <c r="K577" s="95">
        <f>K578</f>
        <v>10584</v>
      </c>
    </row>
    <row r="578" spans="2:11" ht="51" customHeight="1">
      <c r="B578" s="121" t="s">
        <v>353</v>
      </c>
      <c r="C578" s="281" t="s">
        <v>29</v>
      </c>
      <c r="D578" s="81" t="s">
        <v>32</v>
      </c>
      <c r="E578" s="106" t="s">
        <v>354</v>
      </c>
      <c r="F578" s="81">
        <v>600</v>
      </c>
      <c r="G578" s="35">
        <v>10584</v>
      </c>
      <c r="H578" s="335">
        <v>10608</v>
      </c>
      <c r="I578" s="335">
        <v>10659</v>
      </c>
      <c r="J578" s="35"/>
      <c r="K578" s="35">
        <f>G578+J578</f>
        <v>10584</v>
      </c>
    </row>
    <row r="579" spans="2:11" ht="31.5">
      <c r="B579" s="121" t="s">
        <v>1777</v>
      </c>
      <c r="C579" s="281" t="s">
        <v>29</v>
      </c>
      <c r="D579" s="81" t="s">
        <v>32</v>
      </c>
      <c r="E579" s="106" t="s">
        <v>355</v>
      </c>
      <c r="F579" s="106"/>
      <c r="G579" s="95">
        <f>G581+G580+G582+G583</f>
        <v>21134</v>
      </c>
      <c r="H579" s="345">
        <f>H581+H580+H582+H583</f>
        <v>21134</v>
      </c>
      <c r="I579" s="345">
        <f>I581+I580+I582+I583</f>
        <v>21134</v>
      </c>
      <c r="J579" s="95">
        <f>J581+J580+J582+J583</f>
        <v>223</v>
      </c>
      <c r="K579" s="95">
        <f>K581+K580+K582+K583</f>
        <v>21357</v>
      </c>
    </row>
    <row r="580" spans="2:11" ht="53.25" customHeight="1" hidden="1">
      <c r="B580" s="121" t="s">
        <v>356</v>
      </c>
      <c r="C580" s="281" t="s">
        <v>29</v>
      </c>
      <c r="D580" s="81" t="s">
        <v>32</v>
      </c>
      <c r="E580" s="106" t="s">
        <v>357</v>
      </c>
      <c r="F580" s="106">
        <v>600</v>
      </c>
      <c r="G580" s="35"/>
      <c r="H580" s="335"/>
      <c r="I580" s="335"/>
      <c r="J580" s="35"/>
      <c r="K580" s="35"/>
    </row>
    <row r="581" spans="2:11" ht="54" customHeight="1">
      <c r="B581" s="121" t="s">
        <v>356</v>
      </c>
      <c r="C581" s="281" t="s">
        <v>29</v>
      </c>
      <c r="D581" s="81" t="s">
        <v>32</v>
      </c>
      <c r="E581" s="106" t="s">
        <v>358</v>
      </c>
      <c r="F581" s="81">
        <v>600</v>
      </c>
      <c r="G581" s="35">
        <v>19010</v>
      </c>
      <c r="H581" s="335">
        <v>21134</v>
      </c>
      <c r="I581" s="335">
        <v>21134</v>
      </c>
      <c r="J581" s="35">
        <v>-4873</v>
      </c>
      <c r="K581" s="35">
        <f>G581+J581</f>
        <v>14137</v>
      </c>
    </row>
    <row r="582" spans="2:11" ht="63" hidden="1">
      <c r="B582" s="300" t="s">
        <v>1346</v>
      </c>
      <c r="C582" s="281" t="s">
        <v>29</v>
      </c>
      <c r="D582" s="81" t="s">
        <v>32</v>
      </c>
      <c r="E582" s="106" t="s">
        <v>1344</v>
      </c>
      <c r="F582" s="81">
        <v>400</v>
      </c>
      <c r="G582" s="35"/>
      <c r="H582" s="335"/>
      <c r="I582" s="335"/>
      <c r="J582" s="35"/>
      <c r="K582" s="35"/>
    </row>
    <row r="583" spans="2:11" ht="47.25">
      <c r="B583" s="300" t="s">
        <v>1612</v>
      </c>
      <c r="C583" s="281" t="s">
        <v>29</v>
      </c>
      <c r="D583" s="81" t="s">
        <v>32</v>
      </c>
      <c r="E583" s="106" t="s">
        <v>1345</v>
      </c>
      <c r="F583" s="81">
        <v>400</v>
      </c>
      <c r="G583" s="35">
        <v>2124</v>
      </c>
      <c r="H583" s="335"/>
      <c r="I583" s="335"/>
      <c r="J583" s="35">
        <v>5096</v>
      </c>
      <c r="K583" s="35">
        <f>G583+J583</f>
        <v>7220</v>
      </c>
    </row>
    <row r="584" spans="2:11" ht="29.25" customHeight="1">
      <c r="B584" s="121" t="s">
        <v>1778</v>
      </c>
      <c r="C584" s="281" t="s">
        <v>29</v>
      </c>
      <c r="D584" s="81" t="s">
        <v>32</v>
      </c>
      <c r="E584" s="106" t="s">
        <v>359</v>
      </c>
      <c r="F584" s="106"/>
      <c r="G584" s="95">
        <f>G585+G588+G591</f>
        <v>7810</v>
      </c>
      <c r="H584" s="345">
        <f>H585+H588+H591</f>
        <v>7810</v>
      </c>
      <c r="I584" s="345">
        <f>I585+I588+I591</f>
        <v>7810</v>
      </c>
      <c r="J584" s="95">
        <f>J585+J588+J591</f>
        <v>-223</v>
      </c>
      <c r="K584" s="95">
        <f>K585+K588+K591</f>
        <v>7587</v>
      </c>
    </row>
    <row r="585" spans="2:11" ht="31.5">
      <c r="B585" s="121" t="s">
        <v>1779</v>
      </c>
      <c r="C585" s="281" t="s">
        <v>29</v>
      </c>
      <c r="D585" s="81" t="s">
        <v>32</v>
      </c>
      <c r="E585" s="106" t="s">
        <v>360</v>
      </c>
      <c r="F585" s="106"/>
      <c r="G585" s="95">
        <f>G587+G586</f>
        <v>7587</v>
      </c>
      <c r="H585" s="345">
        <f>H587+H586</f>
        <v>7587</v>
      </c>
      <c r="I585" s="345">
        <f>I587+I586</f>
        <v>7587</v>
      </c>
      <c r="J585" s="95">
        <f>J587+J586</f>
        <v>0</v>
      </c>
      <c r="K585" s="95">
        <f>K587+K586</f>
        <v>7587</v>
      </c>
    </row>
    <row r="586" spans="2:11" ht="51.75" customHeight="1">
      <c r="B586" s="121" t="s">
        <v>1443</v>
      </c>
      <c r="C586" s="281" t="s">
        <v>29</v>
      </c>
      <c r="D586" s="81" t="s">
        <v>32</v>
      </c>
      <c r="E586" s="106" t="s">
        <v>362</v>
      </c>
      <c r="F586" s="81">
        <v>200</v>
      </c>
      <c r="G586" s="35">
        <v>7587</v>
      </c>
      <c r="H586" s="335">
        <v>7587</v>
      </c>
      <c r="I586" s="335">
        <v>7587</v>
      </c>
      <c r="J586" s="35"/>
      <c r="K586" s="35">
        <f>G586+J586</f>
        <v>7587</v>
      </c>
    </row>
    <row r="587" spans="2:11" ht="47.25" hidden="1">
      <c r="B587" s="121" t="s">
        <v>361</v>
      </c>
      <c r="C587" s="281" t="s">
        <v>29</v>
      </c>
      <c r="D587" s="81" t="s">
        <v>32</v>
      </c>
      <c r="E587" s="106" t="s">
        <v>362</v>
      </c>
      <c r="F587" s="81">
        <v>600</v>
      </c>
      <c r="G587" s="35"/>
      <c r="H587" s="335"/>
      <c r="I587" s="335"/>
      <c r="J587" s="35"/>
      <c r="K587" s="35"/>
    </row>
    <row r="588" spans="2:11" ht="31.5" hidden="1">
      <c r="B588" s="121" t="s">
        <v>1780</v>
      </c>
      <c r="C588" s="281" t="s">
        <v>29</v>
      </c>
      <c r="D588" s="81" t="s">
        <v>32</v>
      </c>
      <c r="E588" s="106" t="s">
        <v>363</v>
      </c>
      <c r="F588" s="106"/>
      <c r="G588" s="95">
        <f>G589+G590</f>
        <v>0</v>
      </c>
      <c r="H588" s="345">
        <f>H589+H590</f>
        <v>0</v>
      </c>
      <c r="I588" s="345">
        <f>I589+I590</f>
        <v>0</v>
      </c>
      <c r="J588" s="95">
        <f>J589+J590</f>
        <v>0</v>
      </c>
      <c r="K588" s="95">
        <f>K589+K590</f>
        <v>0</v>
      </c>
    </row>
    <row r="589" spans="2:11" ht="47.25" hidden="1">
      <c r="B589" s="121" t="s">
        <v>364</v>
      </c>
      <c r="C589" s="281" t="s">
        <v>29</v>
      </c>
      <c r="D589" s="81" t="s">
        <v>32</v>
      </c>
      <c r="E589" s="106" t="s">
        <v>365</v>
      </c>
      <c r="F589" s="106">
        <v>600</v>
      </c>
      <c r="G589" s="95">
        <v>0</v>
      </c>
      <c r="H589" s="345">
        <v>0</v>
      </c>
      <c r="I589" s="345">
        <v>0</v>
      </c>
      <c r="J589" s="95">
        <v>0</v>
      </c>
      <c r="K589" s="95">
        <v>0</v>
      </c>
    </row>
    <row r="590" spans="2:11" ht="63" hidden="1">
      <c r="B590" s="121" t="s">
        <v>366</v>
      </c>
      <c r="C590" s="281" t="s">
        <v>29</v>
      </c>
      <c r="D590" s="81" t="s">
        <v>32</v>
      </c>
      <c r="E590" s="106" t="s">
        <v>367</v>
      </c>
      <c r="F590" s="81">
        <v>600</v>
      </c>
      <c r="G590" s="35"/>
      <c r="H590" s="335"/>
      <c r="I590" s="335"/>
      <c r="J590" s="35"/>
      <c r="K590" s="35"/>
    </row>
    <row r="591" spans="2:11" ht="31.5" hidden="1">
      <c r="B591" s="121" t="s">
        <v>1781</v>
      </c>
      <c r="C591" s="281" t="s">
        <v>29</v>
      </c>
      <c r="D591" s="81" t="s">
        <v>32</v>
      </c>
      <c r="E591" s="106" t="s">
        <v>368</v>
      </c>
      <c r="F591" s="106"/>
      <c r="G591" s="95">
        <f>G592+G595+G593+G594+G596</f>
        <v>223</v>
      </c>
      <c r="H591" s="345">
        <f>H592+H595+H593+H594+H596</f>
        <v>223</v>
      </c>
      <c r="I591" s="345">
        <f>I592+I595+I593+I594+I596</f>
        <v>223</v>
      </c>
      <c r="J591" s="95">
        <f>J592+J595+J593+J594+J596</f>
        <v>-223</v>
      </c>
      <c r="K591" s="95">
        <f>K592+K595+K593+K594+K596</f>
        <v>0</v>
      </c>
    </row>
    <row r="592" spans="2:11" ht="47.25" hidden="1">
      <c r="B592" s="121" t="s">
        <v>369</v>
      </c>
      <c r="C592" s="281" t="s">
        <v>29</v>
      </c>
      <c r="D592" s="81" t="s">
        <v>32</v>
      </c>
      <c r="E592" s="106" t="s">
        <v>370</v>
      </c>
      <c r="F592" s="106">
        <v>600</v>
      </c>
      <c r="G592" s="95">
        <v>0</v>
      </c>
      <c r="H592" s="345">
        <v>0</v>
      </c>
      <c r="I592" s="345">
        <v>0</v>
      </c>
      <c r="J592" s="95">
        <v>0</v>
      </c>
      <c r="K592" s="95">
        <v>0</v>
      </c>
    </row>
    <row r="593" spans="2:11" ht="53.25" customHeight="1" hidden="1">
      <c r="B593" s="121" t="s">
        <v>1347</v>
      </c>
      <c r="C593" s="281" t="s">
        <v>29</v>
      </c>
      <c r="D593" s="81" t="s">
        <v>32</v>
      </c>
      <c r="E593" s="106" t="s">
        <v>370</v>
      </c>
      <c r="F593" s="81">
        <v>600</v>
      </c>
      <c r="G593" s="35"/>
      <c r="H593" s="335"/>
      <c r="I593" s="335"/>
      <c r="J593" s="35"/>
      <c r="K593" s="35"/>
    </row>
    <row r="594" spans="2:11" ht="42" customHeight="1" hidden="1">
      <c r="B594" s="121" t="s">
        <v>1444</v>
      </c>
      <c r="C594" s="281" t="s">
        <v>29</v>
      </c>
      <c r="D594" s="81" t="s">
        <v>32</v>
      </c>
      <c r="E594" s="106" t="s">
        <v>370</v>
      </c>
      <c r="F594" s="81">
        <v>800</v>
      </c>
      <c r="G594" s="35"/>
      <c r="H594" s="335"/>
      <c r="I594" s="335"/>
      <c r="J594" s="35"/>
      <c r="K594" s="35"/>
    </row>
    <row r="595" spans="2:11" ht="47.25" hidden="1">
      <c r="B595" s="121" t="s">
        <v>1347</v>
      </c>
      <c r="C595" s="281" t="s">
        <v>29</v>
      </c>
      <c r="D595" s="81" t="s">
        <v>32</v>
      </c>
      <c r="E595" s="106" t="s">
        <v>371</v>
      </c>
      <c r="F595" s="81">
        <v>600</v>
      </c>
      <c r="G595" s="35"/>
      <c r="H595" s="335"/>
      <c r="I595" s="335"/>
      <c r="J595" s="35"/>
      <c r="K595" s="35"/>
    </row>
    <row r="596" spans="2:11" ht="51" customHeight="1" hidden="1">
      <c r="B596" s="121" t="s">
        <v>1613</v>
      </c>
      <c r="C596" s="281" t="s">
        <v>29</v>
      </c>
      <c r="D596" s="81" t="s">
        <v>32</v>
      </c>
      <c r="E596" s="106" t="s">
        <v>371</v>
      </c>
      <c r="F596" s="81">
        <v>800</v>
      </c>
      <c r="G596" s="35">
        <v>223</v>
      </c>
      <c r="H596" s="335">
        <v>223</v>
      </c>
      <c r="I596" s="335">
        <v>223</v>
      </c>
      <c r="J596" s="35">
        <v>-223</v>
      </c>
      <c r="K596" s="35">
        <f>G596+J596</f>
        <v>0</v>
      </c>
    </row>
    <row r="597" spans="2:11" ht="47.25">
      <c r="B597" s="146" t="s">
        <v>1782</v>
      </c>
      <c r="C597" s="70" t="s">
        <v>29</v>
      </c>
      <c r="D597" s="71" t="s">
        <v>32</v>
      </c>
      <c r="E597" s="119" t="s">
        <v>30</v>
      </c>
      <c r="F597" s="81"/>
      <c r="G597" s="211">
        <f aca="true" t="shared" si="29" ref="G597:K599">G598</f>
        <v>57236</v>
      </c>
      <c r="H597" s="356">
        <f t="shared" si="29"/>
        <v>49331</v>
      </c>
      <c r="I597" s="356">
        <f t="shared" si="29"/>
        <v>50694</v>
      </c>
      <c r="J597" s="211">
        <f t="shared" si="29"/>
        <v>100</v>
      </c>
      <c r="K597" s="211">
        <f t="shared" si="29"/>
        <v>57336</v>
      </c>
    </row>
    <row r="598" spans="2:11" ht="15.75">
      <c r="B598" s="146" t="s">
        <v>439</v>
      </c>
      <c r="C598" s="70" t="s">
        <v>29</v>
      </c>
      <c r="D598" s="71" t="s">
        <v>32</v>
      </c>
      <c r="E598" s="119" t="s">
        <v>451</v>
      </c>
      <c r="F598" s="81"/>
      <c r="G598" s="211">
        <f t="shared" si="29"/>
        <v>57236</v>
      </c>
      <c r="H598" s="356">
        <f t="shared" si="29"/>
        <v>49331</v>
      </c>
      <c r="I598" s="356">
        <f t="shared" si="29"/>
        <v>50694</v>
      </c>
      <c r="J598" s="211">
        <f t="shared" si="29"/>
        <v>100</v>
      </c>
      <c r="K598" s="211">
        <f t="shared" si="29"/>
        <v>57336</v>
      </c>
    </row>
    <row r="599" spans="2:11" ht="35.25" customHeight="1">
      <c r="B599" s="146" t="s">
        <v>452</v>
      </c>
      <c r="C599" s="70" t="s">
        <v>29</v>
      </c>
      <c r="D599" s="71" t="s">
        <v>32</v>
      </c>
      <c r="E599" s="119" t="s">
        <v>453</v>
      </c>
      <c r="F599" s="81"/>
      <c r="G599" s="211">
        <f t="shared" si="29"/>
        <v>57236</v>
      </c>
      <c r="H599" s="356">
        <f t="shared" si="29"/>
        <v>49331</v>
      </c>
      <c r="I599" s="356">
        <f t="shared" si="29"/>
        <v>50694</v>
      </c>
      <c r="J599" s="211">
        <f t="shared" si="29"/>
        <v>100</v>
      </c>
      <c r="K599" s="211">
        <f t="shared" si="29"/>
        <v>57336</v>
      </c>
    </row>
    <row r="600" spans="2:11" ht="51" customHeight="1">
      <c r="B600" s="146" t="s">
        <v>353</v>
      </c>
      <c r="C600" s="70" t="s">
        <v>29</v>
      </c>
      <c r="D600" s="71" t="s">
        <v>32</v>
      </c>
      <c r="E600" s="130" t="s">
        <v>454</v>
      </c>
      <c r="F600" s="81">
        <v>600</v>
      </c>
      <c r="G600" s="35">
        <v>57236</v>
      </c>
      <c r="H600" s="335">
        <v>49331</v>
      </c>
      <c r="I600" s="335">
        <v>50694</v>
      </c>
      <c r="J600" s="35">
        <v>100</v>
      </c>
      <c r="K600" s="35">
        <f>G600+J600</f>
        <v>57336</v>
      </c>
    </row>
    <row r="601" spans="2:11" ht="31.5">
      <c r="B601" s="161" t="s">
        <v>960</v>
      </c>
      <c r="C601" s="70" t="s">
        <v>29</v>
      </c>
      <c r="D601" s="71" t="s">
        <v>32</v>
      </c>
      <c r="E601" s="130" t="s">
        <v>112</v>
      </c>
      <c r="F601" s="81"/>
      <c r="G601" s="95">
        <f aca="true" t="shared" si="30" ref="G601:K602">G602</f>
        <v>34817</v>
      </c>
      <c r="H601" s="345">
        <f t="shared" si="30"/>
        <v>34817</v>
      </c>
      <c r="I601" s="345">
        <f t="shared" si="30"/>
        <v>35706</v>
      </c>
      <c r="J601" s="95">
        <f t="shared" si="30"/>
        <v>0</v>
      </c>
      <c r="K601" s="95">
        <f t="shared" si="30"/>
        <v>34817</v>
      </c>
    </row>
    <row r="602" spans="2:11" ht="15.75">
      <c r="B602" s="161" t="s">
        <v>142</v>
      </c>
      <c r="C602" s="70" t="s">
        <v>29</v>
      </c>
      <c r="D602" s="71" t="s">
        <v>32</v>
      </c>
      <c r="E602" s="133" t="s">
        <v>257</v>
      </c>
      <c r="F602" s="81"/>
      <c r="G602" s="35">
        <f t="shared" si="30"/>
        <v>34817</v>
      </c>
      <c r="H602" s="335">
        <f t="shared" si="30"/>
        <v>34817</v>
      </c>
      <c r="I602" s="335">
        <f t="shared" si="30"/>
        <v>35706</v>
      </c>
      <c r="J602" s="35">
        <f t="shared" si="30"/>
        <v>0</v>
      </c>
      <c r="K602" s="35">
        <f t="shared" si="30"/>
        <v>34817</v>
      </c>
    </row>
    <row r="603" spans="2:11" s="24" customFormat="1" ht="31.5">
      <c r="B603" s="161" t="s">
        <v>1643</v>
      </c>
      <c r="C603" s="70" t="s">
        <v>29</v>
      </c>
      <c r="D603" s="71" t="s">
        <v>32</v>
      </c>
      <c r="E603" s="133" t="s">
        <v>986</v>
      </c>
      <c r="F603" s="49"/>
      <c r="G603" s="87">
        <f>G604+G605+G606</f>
        <v>34817</v>
      </c>
      <c r="H603" s="334">
        <f>H604+H605+H606</f>
        <v>34817</v>
      </c>
      <c r="I603" s="334">
        <f>I604+I605+I606</f>
        <v>35706</v>
      </c>
      <c r="J603" s="87">
        <f>J604+J605+J606</f>
        <v>0</v>
      </c>
      <c r="K603" s="87">
        <f>K604+K605+K606</f>
        <v>34817</v>
      </c>
    </row>
    <row r="604" spans="2:11" s="24" customFormat="1" ht="78.75">
      <c r="B604" s="161" t="s">
        <v>143</v>
      </c>
      <c r="C604" s="70" t="s">
        <v>29</v>
      </c>
      <c r="D604" s="71" t="s">
        <v>32</v>
      </c>
      <c r="E604" s="133" t="s">
        <v>987</v>
      </c>
      <c r="F604" s="49" t="s">
        <v>19</v>
      </c>
      <c r="G604" s="35">
        <v>29019</v>
      </c>
      <c r="H604" s="335">
        <v>29019</v>
      </c>
      <c r="I604" s="335">
        <v>29908</v>
      </c>
      <c r="J604" s="35"/>
      <c r="K604" s="35">
        <f>G604+J604</f>
        <v>29019</v>
      </c>
    </row>
    <row r="605" spans="2:11" s="24" customFormat="1" ht="47.25">
      <c r="B605" s="161" t="s">
        <v>947</v>
      </c>
      <c r="C605" s="70" t="s">
        <v>29</v>
      </c>
      <c r="D605" s="71" t="s">
        <v>32</v>
      </c>
      <c r="E605" s="133" t="s">
        <v>987</v>
      </c>
      <c r="F605" s="49" t="s">
        <v>10</v>
      </c>
      <c r="G605" s="35">
        <v>5688</v>
      </c>
      <c r="H605" s="335">
        <v>5688</v>
      </c>
      <c r="I605" s="335">
        <v>5688</v>
      </c>
      <c r="J605" s="35"/>
      <c r="K605" s="35">
        <f>G605+J605</f>
        <v>5688</v>
      </c>
    </row>
    <row r="606" spans="2:11" s="24" customFormat="1" ht="31.5">
      <c r="B606" s="161" t="s">
        <v>144</v>
      </c>
      <c r="C606" s="70" t="s">
        <v>29</v>
      </c>
      <c r="D606" s="71" t="s">
        <v>32</v>
      </c>
      <c r="E606" s="133" t="s">
        <v>987</v>
      </c>
      <c r="F606" s="49" t="s">
        <v>52</v>
      </c>
      <c r="G606" s="35">
        <v>110</v>
      </c>
      <c r="H606" s="335">
        <v>110</v>
      </c>
      <c r="I606" s="335">
        <v>110</v>
      </c>
      <c r="J606" s="35"/>
      <c r="K606" s="35">
        <f>G606+J606</f>
        <v>110</v>
      </c>
    </row>
    <row r="607" spans="2:11" s="24" customFormat="1" ht="31.5">
      <c r="B607" s="161" t="s">
        <v>1022</v>
      </c>
      <c r="C607" s="70" t="s">
        <v>29</v>
      </c>
      <c r="D607" s="71" t="s">
        <v>32</v>
      </c>
      <c r="E607" s="133" t="s">
        <v>114</v>
      </c>
      <c r="F607" s="49"/>
      <c r="G607" s="87">
        <f>G608+G629</f>
        <v>421362</v>
      </c>
      <c r="H607" s="334">
        <f>H608+H629</f>
        <v>421685</v>
      </c>
      <c r="I607" s="334">
        <f>I608+I629</f>
        <v>421981</v>
      </c>
      <c r="J607" s="87">
        <f>J608+J629</f>
        <v>28856</v>
      </c>
      <c r="K607" s="87">
        <f>K608+K629</f>
        <v>450218</v>
      </c>
    </row>
    <row r="608" spans="2:11" s="24" customFormat="1" ht="15.75">
      <c r="B608" s="161" t="s">
        <v>1023</v>
      </c>
      <c r="C608" s="70" t="s">
        <v>29</v>
      </c>
      <c r="D608" s="71" t="s">
        <v>32</v>
      </c>
      <c r="E608" s="133" t="s">
        <v>1031</v>
      </c>
      <c r="F608" s="49"/>
      <c r="G608" s="35">
        <f>G609+G613+G615+G617+G619+G621+G625+G627</f>
        <v>393762</v>
      </c>
      <c r="H608" s="335">
        <f>H609+H613+H615+H617+H619+H621+H625+H627</f>
        <v>393840</v>
      </c>
      <c r="I608" s="335">
        <f>I609+I613+I615+I617+I619+I621+I625+I627</f>
        <v>393911</v>
      </c>
      <c r="J608" s="35">
        <f>J609+J613+J615+J617+J619+J621+J625+J627+J623</f>
        <v>28856</v>
      </c>
      <c r="K608" s="35">
        <f>K609+K613+K615+K617+K619+K621+K625+K627+K623</f>
        <v>422618</v>
      </c>
    </row>
    <row r="609" spans="2:11" s="24" customFormat="1" ht="47.25">
      <c r="B609" s="161" t="s">
        <v>1783</v>
      </c>
      <c r="C609" s="70" t="s">
        <v>29</v>
      </c>
      <c r="D609" s="71" t="s">
        <v>32</v>
      </c>
      <c r="E609" s="133" t="s">
        <v>1032</v>
      </c>
      <c r="F609" s="49"/>
      <c r="G609" s="35">
        <f>G610+G611+G612</f>
        <v>33475</v>
      </c>
      <c r="H609" s="335">
        <f>H610+H611+H612</f>
        <v>33475</v>
      </c>
      <c r="I609" s="335">
        <f>I610+I611+I612</f>
        <v>33475</v>
      </c>
      <c r="J609" s="35">
        <f>J610+J611+J612</f>
        <v>-3480</v>
      </c>
      <c r="K609" s="35">
        <f>K610+K611+K612</f>
        <v>29995</v>
      </c>
    </row>
    <row r="610" spans="2:11" s="24" customFormat="1" ht="63">
      <c r="B610" s="161" t="s">
        <v>1024</v>
      </c>
      <c r="C610" s="70" t="s">
        <v>29</v>
      </c>
      <c r="D610" s="71" t="s">
        <v>32</v>
      </c>
      <c r="E610" s="133" t="s">
        <v>1033</v>
      </c>
      <c r="F610" s="49" t="s">
        <v>10</v>
      </c>
      <c r="G610" s="35">
        <v>33475</v>
      </c>
      <c r="H610" s="335">
        <v>33475</v>
      </c>
      <c r="I610" s="335">
        <v>33475</v>
      </c>
      <c r="J610" s="35">
        <v>-3480</v>
      </c>
      <c r="K610" s="35">
        <f>G610+J610</f>
        <v>29995</v>
      </c>
    </row>
    <row r="611" spans="2:11" s="24" customFormat="1" ht="47.25" hidden="1">
      <c r="B611" s="161" t="s">
        <v>1339</v>
      </c>
      <c r="C611" s="70" t="s">
        <v>29</v>
      </c>
      <c r="D611" s="71" t="s">
        <v>32</v>
      </c>
      <c r="E611" s="133" t="s">
        <v>1337</v>
      </c>
      <c r="F611" s="49" t="s">
        <v>10</v>
      </c>
      <c r="G611" s="35"/>
      <c r="H611" s="335"/>
      <c r="I611" s="335"/>
      <c r="J611" s="35"/>
      <c r="K611" s="35"/>
    </row>
    <row r="612" spans="2:11" s="24" customFormat="1" ht="65.25" customHeight="1" hidden="1">
      <c r="B612" s="161" t="s">
        <v>1339</v>
      </c>
      <c r="C612" s="70" t="s">
        <v>29</v>
      </c>
      <c r="D612" s="71" t="s">
        <v>32</v>
      </c>
      <c r="E612" s="133" t="s">
        <v>1338</v>
      </c>
      <c r="F612" s="49" t="s">
        <v>10</v>
      </c>
      <c r="G612" s="35"/>
      <c r="H612" s="335"/>
      <c r="I612" s="335"/>
      <c r="J612" s="35"/>
      <c r="K612" s="35"/>
    </row>
    <row r="613" spans="2:11" s="24" customFormat="1" ht="31.5">
      <c r="B613" s="161" t="s">
        <v>1784</v>
      </c>
      <c r="C613" s="70" t="s">
        <v>29</v>
      </c>
      <c r="D613" s="71" t="s">
        <v>32</v>
      </c>
      <c r="E613" s="133" t="s">
        <v>1034</v>
      </c>
      <c r="F613" s="49"/>
      <c r="G613" s="87">
        <f>G614</f>
        <v>258084</v>
      </c>
      <c r="H613" s="334">
        <f>H614</f>
        <v>258084</v>
      </c>
      <c r="I613" s="334">
        <f>I614</f>
        <v>258084</v>
      </c>
      <c r="J613" s="87">
        <f>J614</f>
        <v>38800</v>
      </c>
      <c r="K613" s="87">
        <f>K614</f>
        <v>296884</v>
      </c>
    </row>
    <row r="614" spans="2:11" s="24" customFormat="1" ht="47.25">
      <c r="B614" s="161" t="s">
        <v>1025</v>
      </c>
      <c r="C614" s="70" t="s">
        <v>29</v>
      </c>
      <c r="D614" s="71" t="s">
        <v>32</v>
      </c>
      <c r="E614" s="133" t="s">
        <v>1035</v>
      </c>
      <c r="F614" s="49" t="s">
        <v>10</v>
      </c>
      <c r="G614" s="35">
        <v>258084</v>
      </c>
      <c r="H614" s="335">
        <v>258084</v>
      </c>
      <c r="I614" s="335">
        <v>258084</v>
      </c>
      <c r="J614" s="35">
        <v>38800</v>
      </c>
      <c r="K614" s="35">
        <f>G614+J614</f>
        <v>296884</v>
      </c>
    </row>
    <row r="615" spans="2:11" s="24" customFormat="1" ht="47.25">
      <c r="B615" s="161" t="s">
        <v>1785</v>
      </c>
      <c r="C615" s="70" t="s">
        <v>29</v>
      </c>
      <c r="D615" s="71" t="s">
        <v>32</v>
      </c>
      <c r="E615" s="133" t="s">
        <v>1036</v>
      </c>
      <c r="F615" s="49"/>
      <c r="G615" s="87">
        <f>G616</f>
        <v>14848</v>
      </c>
      <c r="H615" s="334">
        <f>H616</f>
        <v>14848</v>
      </c>
      <c r="I615" s="334">
        <f>I616</f>
        <v>14848</v>
      </c>
      <c r="J615" s="87">
        <f>J616</f>
        <v>0</v>
      </c>
      <c r="K615" s="87">
        <f>K616</f>
        <v>14848</v>
      </c>
    </row>
    <row r="616" spans="2:11" s="24" customFormat="1" ht="63">
      <c r="B616" s="161" t="s">
        <v>1026</v>
      </c>
      <c r="C616" s="70" t="s">
        <v>29</v>
      </c>
      <c r="D616" s="71" t="s">
        <v>32</v>
      </c>
      <c r="E616" s="133" t="s">
        <v>1037</v>
      </c>
      <c r="F616" s="49" t="s">
        <v>10</v>
      </c>
      <c r="G616" s="35">
        <v>14848</v>
      </c>
      <c r="H616" s="335">
        <v>14848</v>
      </c>
      <c r="I616" s="335">
        <v>14848</v>
      </c>
      <c r="J616" s="35"/>
      <c r="K616" s="35">
        <f>G616+J616</f>
        <v>14848</v>
      </c>
    </row>
    <row r="617" spans="2:11" s="24" customFormat="1" ht="31.5">
      <c r="B617" s="161" t="s">
        <v>1786</v>
      </c>
      <c r="C617" s="70" t="s">
        <v>29</v>
      </c>
      <c r="D617" s="71" t="s">
        <v>32</v>
      </c>
      <c r="E617" s="133" t="s">
        <v>1038</v>
      </c>
      <c r="F617" s="49"/>
      <c r="G617" s="87">
        <f>G618</f>
        <v>20200</v>
      </c>
      <c r="H617" s="334">
        <f>H618</f>
        <v>20200</v>
      </c>
      <c r="I617" s="334">
        <f>I618</f>
        <v>20200</v>
      </c>
      <c r="J617" s="87">
        <f>J618</f>
        <v>-600</v>
      </c>
      <c r="K617" s="87">
        <f>K618</f>
        <v>19600</v>
      </c>
    </row>
    <row r="618" spans="2:11" s="24" customFormat="1" ht="47.25">
      <c r="B618" s="161" t="s">
        <v>1027</v>
      </c>
      <c r="C618" s="70" t="s">
        <v>29</v>
      </c>
      <c r="D618" s="71" t="s">
        <v>32</v>
      </c>
      <c r="E618" s="133" t="s">
        <v>1039</v>
      </c>
      <c r="F618" s="49" t="s">
        <v>10</v>
      </c>
      <c r="G618" s="35">
        <v>20200</v>
      </c>
      <c r="H618" s="335">
        <v>20200</v>
      </c>
      <c r="I618" s="335">
        <v>20200</v>
      </c>
      <c r="J618" s="35">
        <v>-600</v>
      </c>
      <c r="K618" s="35">
        <f>G618+J618</f>
        <v>19600</v>
      </c>
    </row>
    <row r="619" spans="2:11" s="24" customFormat="1" ht="31.5">
      <c r="B619" s="161" t="s">
        <v>1787</v>
      </c>
      <c r="C619" s="70" t="s">
        <v>29</v>
      </c>
      <c r="D619" s="71" t="s">
        <v>32</v>
      </c>
      <c r="E619" s="133" t="s">
        <v>1040</v>
      </c>
      <c r="F619" s="49"/>
      <c r="G619" s="87">
        <f>G620</f>
        <v>5224</v>
      </c>
      <c r="H619" s="334">
        <f>H620</f>
        <v>5224</v>
      </c>
      <c r="I619" s="334">
        <f>I620</f>
        <v>5224</v>
      </c>
      <c r="J619" s="87">
        <f>J620</f>
        <v>0</v>
      </c>
      <c r="K619" s="87">
        <f>K620</f>
        <v>5224</v>
      </c>
    </row>
    <row r="620" spans="2:11" s="24" customFormat="1" ht="47.25">
      <c r="B620" s="161" t="s">
        <v>1028</v>
      </c>
      <c r="C620" s="70" t="s">
        <v>29</v>
      </c>
      <c r="D620" s="71" t="s">
        <v>32</v>
      </c>
      <c r="E620" s="133" t="s">
        <v>1041</v>
      </c>
      <c r="F620" s="49" t="s">
        <v>10</v>
      </c>
      <c r="G620" s="35">
        <v>5224</v>
      </c>
      <c r="H620" s="335">
        <v>5224</v>
      </c>
      <c r="I620" s="335">
        <v>5224</v>
      </c>
      <c r="J620" s="35"/>
      <c r="K620" s="35">
        <f>G620+J620</f>
        <v>5224</v>
      </c>
    </row>
    <row r="621" spans="2:11" s="24" customFormat="1" ht="31.5">
      <c r="B621" s="161" t="s">
        <v>452</v>
      </c>
      <c r="C621" s="70" t="s">
        <v>29</v>
      </c>
      <c r="D621" s="71" t="s">
        <v>32</v>
      </c>
      <c r="E621" s="133" t="s">
        <v>1042</v>
      </c>
      <c r="F621" s="49"/>
      <c r="G621" s="87">
        <f>G622</f>
        <v>6911</v>
      </c>
      <c r="H621" s="334">
        <f>H622</f>
        <v>6989</v>
      </c>
      <c r="I621" s="334">
        <f>I622</f>
        <v>7060</v>
      </c>
      <c r="J621" s="87">
        <f>J622</f>
        <v>0</v>
      </c>
      <c r="K621" s="87">
        <f>K622</f>
        <v>6911</v>
      </c>
    </row>
    <row r="622" spans="2:11" s="24" customFormat="1" ht="47.25">
      <c r="B622" s="161" t="s">
        <v>353</v>
      </c>
      <c r="C622" s="70" t="s">
        <v>29</v>
      </c>
      <c r="D622" s="71" t="s">
        <v>32</v>
      </c>
      <c r="E622" s="133" t="s">
        <v>1043</v>
      </c>
      <c r="F622" s="49" t="s">
        <v>18</v>
      </c>
      <c r="G622" s="35">
        <v>6911</v>
      </c>
      <c r="H622" s="335">
        <v>6989</v>
      </c>
      <c r="I622" s="335">
        <v>7060</v>
      </c>
      <c r="J622" s="35"/>
      <c r="K622" s="35">
        <f>G622+J622</f>
        <v>6911</v>
      </c>
    </row>
    <row r="623" spans="2:11" s="24" customFormat="1" ht="33.75" customHeight="1">
      <c r="B623" s="161" t="s">
        <v>1788</v>
      </c>
      <c r="C623" s="70" t="s">
        <v>29</v>
      </c>
      <c r="D623" s="71" t="s">
        <v>32</v>
      </c>
      <c r="E623" s="133" t="s">
        <v>1580</v>
      </c>
      <c r="F623" s="49"/>
      <c r="G623" s="35"/>
      <c r="H623" s="335"/>
      <c r="I623" s="335"/>
      <c r="J623" s="35">
        <f>J624</f>
        <v>10236</v>
      </c>
      <c r="K623" s="35">
        <f>K624</f>
        <v>10236</v>
      </c>
    </row>
    <row r="624" spans="2:11" s="24" customFormat="1" ht="47.25">
      <c r="B624" s="161" t="s">
        <v>1581</v>
      </c>
      <c r="C624" s="70" t="s">
        <v>29</v>
      </c>
      <c r="D624" s="71" t="s">
        <v>32</v>
      </c>
      <c r="E624" s="133" t="s">
        <v>1625</v>
      </c>
      <c r="F624" s="49" t="s">
        <v>10</v>
      </c>
      <c r="G624" s="35"/>
      <c r="H624" s="335"/>
      <c r="I624" s="335"/>
      <c r="J624" s="35">
        <f>3480+6756</f>
        <v>10236</v>
      </c>
      <c r="K624" s="35">
        <f>G624+J624</f>
        <v>10236</v>
      </c>
    </row>
    <row r="625" spans="2:11" s="24" customFormat="1" ht="47.25">
      <c r="B625" s="174" t="s">
        <v>1789</v>
      </c>
      <c r="C625" s="70" t="s">
        <v>29</v>
      </c>
      <c r="D625" s="71" t="s">
        <v>32</v>
      </c>
      <c r="E625" s="133" t="s">
        <v>1044</v>
      </c>
      <c r="F625" s="49"/>
      <c r="G625" s="87">
        <f>G626</f>
        <v>6920</v>
      </c>
      <c r="H625" s="334">
        <f>H626</f>
        <v>6920</v>
      </c>
      <c r="I625" s="334">
        <f>I626</f>
        <v>6920</v>
      </c>
      <c r="J625" s="87">
        <f>J626</f>
        <v>0</v>
      </c>
      <c r="K625" s="87">
        <f>K626</f>
        <v>6920</v>
      </c>
    </row>
    <row r="626" spans="2:11" s="24" customFormat="1" ht="63">
      <c r="B626" s="316" t="s">
        <v>1434</v>
      </c>
      <c r="C626" s="70" t="s">
        <v>29</v>
      </c>
      <c r="D626" s="71" t="s">
        <v>32</v>
      </c>
      <c r="E626" s="133" t="s">
        <v>1045</v>
      </c>
      <c r="F626" s="49" t="s">
        <v>10</v>
      </c>
      <c r="G626" s="35">
        <v>6920</v>
      </c>
      <c r="H626" s="335">
        <v>6920</v>
      </c>
      <c r="I626" s="335">
        <v>6920</v>
      </c>
      <c r="J626" s="35"/>
      <c r="K626" s="35">
        <f>G626+J626</f>
        <v>6920</v>
      </c>
    </row>
    <row r="627" spans="2:11" s="24" customFormat="1" ht="31.5">
      <c r="B627" s="316" t="s">
        <v>1790</v>
      </c>
      <c r="C627" s="70" t="s">
        <v>29</v>
      </c>
      <c r="D627" s="71" t="s">
        <v>32</v>
      </c>
      <c r="E627" s="133" t="s">
        <v>1046</v>
      </c>
      <c r="F627" s="49"/>
      <c r="G627" s="87">
        <f>G628</f>
        <v>48100</v>
      </c>
      <c r="H627" s="334">
        <f>H628</f>
        <v>48100</v>
      </c>
      <c r="I627" s="334">
        <f>I628</f>
        <v>48100</v>
      </c>
      <c r="J627" s="87">
        <f>J628</f>
        <v>-16100</v>
      </c>
      <c r="K627" s="87">
        <f>K628</f>
        <v>32000</v>
      </c>
    </row>
    <row r="628" spans="2:11" s="24" customFormat="1" ht="47.25">
      <c r="B628" s="316" t="s">
        <v>1435</v>
      </c>
      <c r="C628" s="70" t="s">
        <v>29</v>
      </c>
      <c r="D628" s="71" t="s">
        <v>32</v>
      </c>
      <c r="E628" s="133" t="s">
        <v>1047</v>
      </c>
      <c r="F628" s="49" t="s">
        <v>10</v>
      </c>
      <c r="G628" s="35">
        <v>48100</v>
      </c>
      <c r="H628" s="335">
        <v>48100</v>
      </c>
      <c r="I628" s="335">
        <v>48100</v>
      </c>
      <c r="J628" s="35">
        <v>-16100</v>
      </c>
      <c r="K628" s="35">
        <f>G628+J628</f>
        <v>32000</v>
      </c>
    </row>
    <row r="629" spans="2:11" s="24" customFormat="1" ht="31.5">
      <c r="B629" s="161" t="s">
        <v>1029</v>
      </c>
      <c r="C629" s="70" t="s">
        <v>29</v>
      </c>
      <c r="D629" s="71" t="s">
        <v>32</v>
      </c>
      <c r="E629" s="133" t="s">
        <v>1048</v>
      </c>
      <c r="F629" s="49"/>
      <c r="G629" s="87">
        <f>G630+G633</f>
        <v>27600</v>
      </c>
      <c r="H629" s="334">
        <f>H630+H633</f>
        <v>27845</v>
      </c>
      <c r="I629" s="334">
        <f>I630+I633</f>
        <v>28070</v>
      </c>
      <c r="J629" s="87">
        <f>J630+J633</f>
        <v>0</v>
      </c>
      <c r="K629" s="87">
        <f>K630+K633</f>
        <v>27600</v>
      </c>
    </row>
    <row r="630" spans="2:11" s="24" customFormat="1" ht="31.5">
      <c r="B630" s="161" t="s">
        <v>1791</v>
      </c>
      <c r="C630" s="70" t="s">
        <v>29</v>
      </c>
      <c r="D630" s="71" t="s">
        <v>32</v>
      </c>
      <c r="E630" s="133" t="s">
        <v>1049</v>
      </c>
      <c r="F630" s="49"/>
      <c r="G630" s="87">
        <f>G631+G632</f>
        <v>5800</v>
      </c>
      <c r="H630" s="334">
        <f>H631+H632</f>
        <v>5800</v>
      </c>
      <c r="I630" s="334">
        <f>I631+I632</f>
        <v>5800</v>
      </c>
      <c r="J630" s="87">
        <f>J631+J632</f>
        <v>0</v>
      </c>
      <c r="K630" s="87">
        <f>K631+K632</f>
        <v>5800</v>
      </c>
    </row>
    <row r="631" spans="2:11" s="24" customFormat="1" ht="47.25">
      <c r="B631" s="161" t="s">
        <v>1030</v>
      </c>
      <c r="C631" s="70" t="s">
        <v>29</v>
      </c>
      <c r="D631" s="71" t="s">
        <v>32</v>
      </c>
      <c r="E631" s="133" t="s">
        <v>1050</v>
      </c>
      <c r="F631" s="49" t="s">
        <v>10</v>
      </c>
      <c r="G631" s="35">
        <v>5800</v>
      </c>
      <c r="H631" s="335">
        <v>5800</v>
      </c>
      <c r="I631" s="335">
        <v>5800</v>
      </c>
      <c r="J631" s="35"/>
      <c r="K631" s="35">
        <f>G631+J631</f>
        <v>5800</v>
      </c>
    </row>
    <row r="632" spans="2:11" s="24" customFormat="1" ht="51.75" customHeight="1" hidden="1">
      <c r="B632" s="161" t="s">
        <v>1432</v>
      </c>
      <c r="C632" s="70" t="s">
        <v>29</v>
      </c>
      <c r="D632" s="71" t="s">
        <v>32</v>
      </c>
      <c r="E632" s="133" t="s">
        <v>1431</v>
      </c>
      <c r="F632" s="49" t="s">
        <v>64</v>
      </c>
      <c r="G632" s="35"/>
      <c r="H632" s="335"/>
      <c r="I632" s="335"/>
      <c r="J632" s="35"/>
      <c r="K632" s="35"/>
    </row>
    <row r="633" spans="2:11" s="24" customFormat="1" ht="31.5">
      <c r="B633" s="161" t="s">
        <v>452</v>
      </c>
      <c r="C633" s="70" t="s">
        <v>29</v>
      </c>
      <c r="D633" s="71" t="s">
        <v>32</v>
      </c>
      <c r="E633" s="133" t="s">
        <v>1051</v>
      </c>
      <c r="F633" s="49"/>
      <c r="G633" s="87">
        <f>G634</f>
        <v>21800</v>
      </c>
      <c r="H633" s="334">
        <f>H634</f>
        <v>22045</v>
      </c>
      <c r="I633" s="334">
        <f>I634</f>
        <v>22270</v>
      </c>
      <c r="J633" s="87">
        <f>J634</f>
        <v>0</v>
      </c>
      <c r="K633" s="87">
        <f>K634</f>
        <v>21800</v>
      </c>
    </row>
    <row r="634" spans="2:11" s="24" customFormat="1" ht="47.25">
      <c r="B634" s="161" t="s">
        <v>353</v>
      </c>
      <c r="C634" s="70" t="s">
        <v>29</v>
      </c>
      <c r="D634" s="71" t="s">
        <v>32</v>
      </c>
      <c r="E634" s="133" t="s">
        <v>1052</v>
      </c>
      <c r="F634" s="49" t="s">
        <v>18</v>
      </c>
      <c r="G634" s="35">
        <v>21800</v>
      </c>
      <c r="H634" s="335">
        <v>22045</v>
      </c>
      <c r="I634" s="335">
        <v>22270</v>
      </c>
      <c r="J634" s="35"/>
      <c r="K634" s="35">
        <f>G634+J634</f>
        <v>21800</v>
      </c>
    </row>
    <row r="635" spans="2:11" ht="19.5" customHeight="1">
      <c r="B635" s="241" t="s">
        <v>149</v>
      </c>
      <c r="C635" s="44" t="s">
        <v>29</v>
      </c>
      <c r="D635" s="22">
        <v>12</v>
      </c>
      <c r="E635" s="110">
        <v>99</v>
      </c>
      <c r="F635" s="109"/>
      <c r="G635" s="95">
        <f>G636</f>
        <v>790582</v>
      </c>
      <c r="H635" s="345">
        <f>H636</f>
        <v>5308670</v>
      </c>
      <c r="I635" s="345">
        <f>I636</f>
        <v>202793</v>
      </c>
      <c r="J635" s="95">
        <f>J636</f>
        <v>5931</v>
      </c>
      <c r="K635" s="95">
        <f>K636</f>
        <v>796513</v>
      </c>
    </row>
    <row r="636" spans="2:11" ht="17.25" customHeight="1">
      <c r="B636" s="241" t="s">
        <v>150</v>
      </c>
      <c r="C636" s="44" t="s">
        <v>29</v>
      </c>
      <c r="D636" s="22">
        <v>12</v>
      </c>
      <c r="E636" s="110" t="s">
        <v>148</v>
      </c>
      <c r="F636" s="109"/>
      <c r="G636" s="95">
        <f>G649+G647+G645+G637+G638+G640+G650+G651+G652+G641+G643+G644+G646+G648</f>
        <v>790582</v>
      </c>
      <c r="H636" s="345">
        <f>H649+H647+H645+H637+H638+H640+H650+H651+H652+H641</f>
        <v>5308670</v>
      </c>
      <c r="I636" s="345">
        <f>I649+I647+I645+I637+I638+I640+I650+I651+I652+I641</f>
        <v>202793</v>
      </c>
      <c r="J636" s="95">
        <f>J649+J647+J645+J637+J638+J640+J650+J651+J652+J641+J643+J644+J646+J648+J639</f>
        <v>5931</v>
      </c>
      <c r="K636" s="95">
        <f>K649+K647+K645+K637+K638+K640+K650+K651+K652+K641+K643+K644+K646+K648+K639</f>
        <v>796513</v>
      </c>
    </row>
    <row r="637" spans="2:11" ht="60">
      <c r="B637" s="392" t="s">
        <v>146</v>
      </c>
      <c r="C637" s="44" t="s">
        <v>29</v>
      </c>
      <c r="D637" s="22">
        <v>12</v>
      </c>
      <c r="E637" s="110" t="s">
        <v>999</v>
      </c>
      <c r="F637" s="22">
        <v>100</v>
      </c>
      <c r="G637" s="35">
        <v>76604</v>
      </c>
      <c r="H637" s="335">
        <v>76604</v>
      </c>
      <c r="I637" s="335">
        <v>78951</v>
      </c>
      <c r="J637" s="35"/>
      <c r="K637" s="35">
        <f aca="true" t="shared" si="31" ref="K637:K652">G637+J637</f>
        <v>76604</v>
      </c>
    </row>
    <row r="638" spans="2:11" ht="47.25">
      <c r="B638" s="161" t="s">
        <v>763</v>
      </c>
      <c r="C638" s="44" t="s">
        <v>29</v>
      </c>
      <c r="D638" s="22">
        <v>12</v>
      </c>
      <c r="E638" s="110" t="s">
        <v>999</v>
      </c>
      <c r="F638" s="22">
        <v>200</v>
      </c>
      <c r="G638" s="35">
        <v>50613</v>
      </c>
      <c r="H638" s="335">
        <v>50640</v>
      </c>
      <c r="I638" s="335">
        <v>50640</v>
      </c>
      <c r="J638" s="35"/>
      <c r="K638" s="35">
        <f t="shared" si="31"/>
        <v>50613</v>
      </c>
    </row>
    <row r="639" spans="2:11" ht="53.25" customHeight="1">
      <c r="B639" s="161" t="s">
        <v>1573</v>
      </c>
      <c r="C639" s="44" t="s">
        <v>29</v>
      </c>
      <c r="D639" s="22">
        <v>12</v>
      </c>
      <c r="E639" s="110" t="s">
        <v>999</v>
      </c>
      <c r="F639" s="22">
        <v>600</v>
      </c>
      <c r="G639" s="35"/>
      <c r="H639" s="335"/>
      <c r="I639" s="335"/>
      <c r="J639" s="35">
        <v>11681</v>
      </c>
      <c r="K639" s="35">
        <f t="shared" si="31"/>
        <v>11681</v>
      </c>
    </row>
    <row r="640" spans="2:11" ht="31.5">
      <c r="B640" s="161" t="s">
        <v>147</v>
      </c>
      <c r="C640" s="44" t="s">
        <v>29</v>
      </c>
      <c r="D640" s="22">
        <v>12</v>
      </c>
      <c r="E640" s="110" t="s">
        <v>999</v>
      </c>
      <c r="F640" s="22">
        <v>800</v>
      </c>
      <c r="G640" s="35">
        <v>7049</v>
      </c>
      <c r="H640" s="335">
        <v>7076</v>
      </c>
      <c r="I640" s="335">
        <v>7076</v>
      </c>
      <c r="J640" s="35"/>
      <c r="K640" s="35">
        <f t="shared" si="31"/>
        <v>7049</v>
      </c>
    </row>
    <row r="641" spans="2:11" ht="35.25" customHeight="1" hidden="1">
      <c r="B641" s="125" t="s">
        <v>1428</v>
      </c>
      <c r="C641" s="44" t="s">
        <v>29</v>
      </c>
      <c r="D641" s="22">
        <v>12</v>
      </c>
      <c r="E641" s="110" t="s">
        <v>1115</v>
      </c>
      <c r="F641" s="22">
        <v>400</v>
      </c>
      <c r="G641" s="35"/>
      <c r="H641" s="335"/>
      <c r="I641" s="335"/>
      <c r="J641" s="35"/>
      <c r="K641" s="35">
        <f t="shared" si="31"/>
        <v>0</v>
      </c>
    </row>
    <row r="642" spans="2:11" ht="30" hidden="1">
      <c r="B642" s="317" t="s">
        <v>1429</v>
      </c>
      <c r="C642" s="44"/>
      <c r="D642" s="22"/>
      <c r="E642" s="110"/>
      <c r="F642" s="22"/>
      <c r="G642" s="318"/>
      <c r="H642" s="357"/>
      <c r="I642" s="357"/>
      <c r="J642" s="318"/>
      <c r="K642" s="35">
        <f t="shared" si="31"/>
        <v>0</v>
      </c>
    </row>
    <row r="643" spans="2:11" ht="21.75" customHeight="1">
      <c r="B643" s="125" t="s">
        <v>1569</v>
      </c>
      <c r="C643" s="44" t="s">
        <v>29</v>
      </c>
      <c r="D643" s="22">
        <v>12</v>
      </c>
      <c r="E643" s="110" t="s">
        <v>1504</v>
      </c>
      <c r="F643" s="22">
        <v>500</v>
      </c>
      <c r="G643" s="35">
        <v>7810</v>
      </c>
      <c r="H643" s="335">
        <v>0</v>
      </c>
      <c r="I643" s="335">
        <v>0</v>
      </c>
      <c r="J643" s="35"/>
      <c r="K643" s="35">
        <f t="shared" si="31"/>
        <v>7810</v>
      </c>
    </row>
    <row r="644" spans="2:11" ht="47.25" hidden="1">
      <c r="B644" s="125" t="s">
        <v>1505</v>
      </c>
      <c r="C644" s="44" t="s">
        <v>29</v>
      </c>
      <c r="D644" s="22">
        <v>12</v>
      </c>
      <c r="E644" s="110" t="s">
        <v>1504</v>
      </c>
      <c r="F644" s="22">
        <v>200</v>
      </c>
      <c r="G644" s="35">
        <v>5750</v>
      </c>
      <c r="H644" s="335">
        <v>0</v>
      </c>
      <c r="I644" s="335">
        <v>0</v>
      </c>
      <c r="J644" s="35">
        <v>-5750</v>
      </c>
      <c r="K644" s="35">
        <f t="shared" si="31"/>
        <v>0</v>
      </c>
    </row>
    <row r="645" spans="2:11" ht="49.5" customHeight="1">
      <c r="B645" s="241" t="s">
        <v>1570</v>
      </c>
      <c r="C645" s="44" t="s">
        <v>29</v>
      </c>
      <c r="D645" s="22" t="s">
        <v>32</v>
      </c>
      <c r="E645" s="110" t="s">
        <v>441</v>
      </c>
      <c r="F645" s="22">
        <v>200</v>
      </c>
      <c r="G645" s="35">
        <v>9655</v>
      </c>
      <c r="H645" s="335">
        <v>15405</v>
      </c>
      <c r="I645" s="335">
        <v>15405</v>
      </c>
      <c r="J645" s="35"/>
      <c r="K645" s="35">
        <f t="shared" si="31"/>
        <v>9655</v>
      </c>
    </row>
    <row r="646" spans="2:11" ht="51" customHeight="1">
      <c r="B646" s="241" t="s">
        <v>1571</v>
      </c>
      <c r="C646" s="44" t="s">
        <v>29</v>
      </c>
      <c r="D646" s="22" t="s">
        <v>32</v>
      </c>
      <c r="E646" s="110" t="s">
        <v>441</v>
      </c>
      <c r="F646" s="22">
        <v>400</v>
      </c>
      <c r="G646" s="35">
        <v>1190</v>
      </c>
      <c r="H646" s="335">
        <v>0</v>
      </c>
      <c r="I646" s="335">
        <v>0</v>
      </c>
      <c r="J646" s="35"/>
      <c r="K646" s="35">
        <f t="shared" si="31"/>
        <v>1190</v>
      </c>
    </row>
    <row r="647" spans="2:11" ht="47.25">
      <c r="B647" s="241" t="s">
        <v>1572</v>
      </c>
      <c r="C647" s="44" t="s">
        <v>29</v>
      </c>
      <c r="D647" s="22" t="s">
        <v>32</v>
      </c>
      <c r="E647" s="110" t="s">
        <v>441</v>
      </c>
      <c r="F647" s="22">
        <v>800</v>
      </c>
      <c r="G647" s="35">
        <v>32494</v>
      </c>
      <c r="H647" s="335">
        <v>33994</v>
      </c>
      <c r="I647" s="335">
        <v>34768</v>
      </c>
      <c r="J647" s="35"/>
      <c r="K647" s="35">
        <f t="shared" si="31"/>
        <v>32494</v>
      </c>
    </row>
    <row r="648" spans="2:11" ht="30">
      <c r="B648" s="393" t="s">
        <v>2060</v>
      </c>
      <c r="C648" s="44" t="s">
        <v>29</v>
      </c>
      <c r="D648" s="22">
        <v>12</v>
      </c>
      <c r="E648" s="110" t="s">
        <v>1506</v>
      </c>
      <c r="F648" s="22">
        <v>400</v>
      </c>
      <c r="G648" s="35">
        <v>58000</v>
      </c>
      <c r="H648" s="335">
        <v>0</v>
      </c>
      <c r="I648" s="335">
        <v>0</v>
      </c>
      <c r="J648" s="35"/>
      <c r="K648" s="35">
        <f t="shared" si="31"/>
        <v>58000</v>
      </c>
    </row>
    <row r="649" spans="2:11" ht="31.5">
      <c r="B649" s="121" t="s">
        <v>151</v>
      </c>
      <c r="C649" s="44" t="s">
        <v>29</v>
      </c>
      <c r="D649" s="22">
        <v>12</v>
      </c>
      <c r="E649" s="110" t="s">
        <v>450</v>
      </c>
      <c r="F649" s="22">
        <v>800</v>
      </c>
      <c r="G649" s="35">
        <v>525882</v>
      </c>
      <c r="H649" s="335">
        <v>5109416</v>
      </c>
      <c r="I649" s="335">
        <v>0</v>
      </c>
      <c r="J649" s="35"/>
      <c r="K649" s="35">
        <f t="shared" si="31"/>
        <v>525882</v>
      </c>
    </row>
    <row r="650" spans="2:11" ht="78.75">
      <c r="B650" s="161" t="s">
        <v>143</v>
      </c>
      <c r="C650" s="44" t="s">
        <v>29</v>
      </c>
      <c r="D650" s="22">
        <v>12</v>
      </c>
      <c r="E650" s="110" t="s">
        <v>950</v>
      </c>
      <c r="F650" s="22">
        <v>100</v>
      </c>
      <c r="G650" s="35">
        <v>13692</v>
      </c>
      <c r="H650" s="335">
        <v>13692</v>
      </c>
      <c r="I650" s="335">
        <v>14110</v>
      </c>
      <c r="J650" s="35"/>
      <c r="K650" s="35">
        <f t="shared" si="31"/>
        <v>13692</v>
      </c>
    </row>
    <row r="651" spans="2:11" ht="47.25">
      <c r="B651" s="161" t="s">
        <v>947</v>
      </c>
      <c r="C651" s="44" t="s">
        <v>29</v>
      </c>
      <c r="D651" s="22">
        <v>12</v>
      </c>
      <c r="E651" s="110" t="s">
        <v>950</v>
      </c>
      <c r="F651" s="22">
        <v>200</v>
      </c>
      <c r="G651" s="35">
        <v>1811</v>
      </c>
      <c r="H651" s="335">
        <v>1811</v>
      </c>
      <c r="I651" s="335">
        <v>1811</v>
      </c>
      <c r="J651" s="35"/>
      <c r="K651" s="35">
        <f t="shared" si="31"/>
        <v>1811</v>
      </c>
    </row>
    <row r="652" spans="2:11" ht="32.25" thickBot="1">
      <c r="B652" s="162" t="s">
        <v>144</v>
      </c>
      <c r="C652" s="44" t="s">
        <v>29</v>
      </c>
      <c r="D652" s="22">
        <v>12</v>
      </c>
      <c r="E652" s="110" t="s">
        <v>950</v>
      </c>
      <c r="F652" s="22">
        <v>800</v>
      </c>
      <c r="G652" s="35">
        <v>32</v>
      </c>
      <c r="H652" s="335">
        <v>32</v>
      </c>
      <c r="I652" s="335">
        <v>32</v>
      </c>
      <c r="J652" s="35"/>
      <c r="K652" s="35">
        <f t="shared" si="31"/>
        <v>32</v>
      </c>
    </row>
    <row r="653" spans="2:11" ht="20.25" customHeight="1" thickBot="1">
      <c r="B653" s="172" t="s">
        <v>80</v>
      </c>
      <c r="C653" s="8" t="s">
        <v>62</v>
      </c>
      <c r="D653" s="9"/>
      <c r="E653" s="9"/>
      <c r="F653" s="11"/>
      <c r="G653" s="33">
        <f>G654+G662+G684+G702</f>
        <v>397431</v>
      </c>
      <c r="H653" s="332">
        <f>H654+H662+H684+H702</f>
        <v>441629</v>
      </c>
      <c r="I653" s="332">
        <f>I654+I662+I684+I702</f>
        <v>461276</v>
      </c>
      <c r="J653" s="33">
        <f>J654+J662+J684+J702</f>
        <v>404528</v>
      </c>
      <c r="K653" s="33">
        <f>K654+K662+K684+K702</f>
        <v>801959</v>
      </c>
    </row>
    <row r="654" spans="2:11" ht="15.75">
      <c r="B654" s="242" t="s">
        <v>81</v>
      </c>
      <c r="C654" s="41" t="s">
        <v>62</v>
      </c>
      <c r="D654" s="15" t="s">
        <v>61</v>
      </c>
      <c r="E654" s="15"/>
      <c r="F654" s="17"/>
      <c r="G654" s="36">
        <f aca="true" t="shared" si="32" ref="G654:K656">G655</f>
        <v>21456</v>
      </c>
      <c r="H654" s="346">
        <f t="shared" si="32"/>
        <v>0</v>
      </c>
      <c r="I654" s="346">
        <f t="shared" si="32"/>
        <v>0</v>
      </c>
      <c r="J654" s="36">
        <f t="shared" si="32"/>
        <v>0</v>
      </c>
      <c r="K654" s="36">
        <f t="shared" si="32"/>
        <v>21456</v>
      </c>
    </row>
    <row r="655" spans="2:11" ht="47.25">
      <c r="B655" s="247" t="s">
        <v>958</v>
      </c>
      <c r="C655" s="218" t="s">
        <v>31</v>
      </c>
      <c r="D655" s="219" t="s">
        <v>28</v>
      </c>
      <c r="E655" s="220" t="s">
        <v>30</v>
      </c>
      <c r="F655" s="221"/>
      <c r="G655" s="212">
        <f t="shared" si="32"/>
        <v>21456</v>
      </c>
      <c r="H655" s="358">
        <f t="shared" si="32"/>
        <v>0</v>
      </c>
      <c r="I655" s="358">
        <f t="shared" si="32"/>
        <v>0</v>
      </c>
      <c r="J655" s="212">
        <f t="shared" si="32"/>
        <v>0</v>
      </c>
      <c r="K655" s="212">
        <f t="shared" si="32"/>
        <v>21456</v>
      </c>
    </row>
    <row r="656" spans="2:11" ht="15.75">
      <c r="B656" s="121" t="s">
        <v>1792</v>
      </c>
      <c r="C656" s="72" t="s">
        <v>31</v>
      </c>
      <c r="D656" s="13" t="s">
        <v>28</v>
      </c>
      <c r="E656" s="132" t="s">
        <v>372</v>
      </c>
      <c r="F656" s="2"/>
      <c r="G656" s="208">
        <f t="shared" si="32"/>
        <v>21456</v>
      </c>
      <c r="H656" s="359">
        <f t="shared" si="32"/>
        <v>0</v>
      </c>
      <c r="I656" s="359">
        <f t="shared" si="32"/>
        <v>0</v>
      </c>
      <c r="J656" s="208">
        <f t="shared" si="32"/>
        <v>0</v>
      </c>
      <c r="K656" s="208">
        <f t="shared" si="32"/>
        <v>21456</v>
      </c>
    </row>
    <row r="657" spans="2:11" ht="31.5">
      <c r="B657" s="121" t="s">
        <v>1793</v>
      </c>
      <c r="C657" s="72" t="s">
        <v>31</v>
      </c>
      <c r="D657" s="13" t="s">
        <v>28</v>
      </c>
      <c r="E657" s="132" t="s">
        <v>373</v>
      </c>
      <c r="F657" s="2"/>
      <c r="G657" s="208">
        <f>G658+G659+G660+G661</f>
        <v>21456</v>
      </c>
      <c r="H657" s="359">
        <f>H658+H659+H660+H661</f>
        <v>0</v>
      </c>
      <c r="I657" s="359">
        <f>I658+I659+I660+I661</f>
        <v>0</v>
      </c>
      <c r="J657" s="208">
        <f>J658+J659+J660+J661</f>
        <v>0</v>
      </c>
      <c r="K657" s="208">
        <f>K658+K659+K660+K661</f>
        <v>21456</v>
      </c>
    </row>
    <row r="658" spans="2:11" ht="63">
      <c r="B658" s="121" t="s">
        <v>374</v>
      </c>
      <c r="C658" s="72" t="s">
        <v>31</v>
      </c>
      <c r="D658" s="13" t="s">
        <v>28</v>
      </c>
      <c r="E658" s="132" t="s">
        <v>375</v>
      </c>
      <c r="F658" s="2">
        <v>500</v>
      </c>
      <c r="G658" s="35">
        <v>14854</v>
      </c>
      <c r="H658" s="335">
        <v>0</v>
      </c>
      <c r="I658" s="335">
        <v>0</v>
      </c>
      <c r="J658" s="35"/>
      <c r="K658" s="35">
        <f>G658+J658</f>
        <v>14854</v>
      </c>
    </row>
    <row r="659" spans="2:11" ht="63" hidden="1">
      <c r="B659" s="121" t="s">
        <v>376</v>
      </c>
      <c r="C659" s="72" t="s">
        <v>31</v>
      </c>
      <c r="D659" s="13" t="s">
        <v>28</v>
      </c>
      <c r="E659" s="132" t="s">
        <v>375</v>
      </c>
      <c r="F659" s="2">
        <v>400</v>
      </c>
      <c r="G659" s="35"/>
      <c r="H659" s="335"/>
      <c r="I659" s="335"/>
      <c r="J659" s="35"/>
      <c r="K659" s="35">
        <f>G659+J659</f>
        <v>0</v>
      </c>
    </row>
    <row r="660" spans="2:11" ht="48" thickBot="1">
      <c r="B660" s="121" t="s">
        <v>377</v>
      </c>
      <c r="C660" s="72" t="s">
        <v>31</v>
      </c>
      <c r="D660" s="13" t="s">
        <v>28</v>
      </c>
      <c r="E660" s="132" t="s">
        <v>378</v>
      </c>
      <c r="F660" s="2">
        <v>500</v>
      </c>
      <c r="G660" s="35">
        <v>6602</v>
      </c>
      <c r="H660" s="335">
        <v>0</v>
      </c>
      <c r="I660" s="335">
        <v>0</v>
      </c>
      <c r="J660" s="35"/>
      <c r="K660" s="35">
        <f>G660+J660</f>
        <v>6602</v>
      </c>
    </row>
    <row r="661" spans="2:11" ht="51" customHeight="1" hidden="1" thickBot="1">
      <c r="B661" s="248" t="s">
        <v>379</v>
      </c>
      <c r="C661" s="222" t="s">
        <v>31</v>
      </c>
      <c r="D661" s="223" t="s">
        <v>28</v>
      </c>
      <c r="E661" s="224" t="s">
        <v>378</v>
      </c>
      <c r="F661" s="225">
        <v>400</v>
      </c>
      <c r="G661" s="35"/>
      <c r="H661" s="335"/>
      <c r="I661" s="335"/>
      <c r="J661" s="35"/>
      <c r="K661" s="35"/>
    </row>
    <row r="662" spans="2:11" ht="16.5" thickBot="1">
      <c r="B662" s="172" t="s">
        <v>6</v>
      </c>
      <c r="C662" s="8" t="s">
        <v>62</v>
      </c>
      <c r="D662" s="9" t="s">
        <v>26</v>
      </c>
      <c r="E662" s="9"/>
      <c r="F662" s="11"/>
      <c r="G662" s="33">
        <f>G675+G681+G667</f>
        <v>175000</v>
      </c>
      <c r="H662" s="332">
        <f>H675+H681+H667</f>
        <v>225000</v>
      </c>
      <c r="I662" s="332">
        <f>I675+I681+I667</f>
        <v>225000</v>
      </c>
      <c r="J662" s="33">
        <f>J675+J681+J667+J663</f>
        <v>5694</v>
      </c>
      <c r="K662" s="33">
        <f>K675+K681+K667+K663</f>
        <v>180694</v>
      </c>
    </row>
    <row r="663" spans="2:11" ht="47.25">
      <c r="B663" s="146" t="s">
        <v>954</v>
      </c>
      <c r="C663" s="100">
        <v>5</v>
      </c>
      <c r="D663" s="100">
        <v>2</v>
      </c>
      <c r="E663" s="168">
        <v>8</v>
      </c>
      <c r="F663" s="2"/>
      <c r="G663" s="34"/>
      <c r="H663" s="360"/>
      <c r="I663" s="360"/>
      <c r="J663" s="35">
        <f aca="true" t="shared" si="33" ref="J663:K665">J664</f>
        <v>5694</v>
      </c>
      <c r="K663" s="35">
        <f t="shared" si="33"/>
        <v>5694</v>
      </c>
    </row>
    <row r="664" spans="2:11" ht="31.5">
      <c r="B664" s="146" t="s">
        <v>1794</v>
      </c>
      <c r="C664" s="100">
        <v>5</v>
      </c>
      <c r="D664" s="100">
        <v>2</v>
      </c>
      <c r="E664" s="114" t="s">
        <v>1574</v>
      </c>
      <c r="F664" s="2"/>
      <c r="G664" s="34"/>
      <c r="H664" s="360"/>
      <c r="I664" s="360"/>
      <c r="J664" s="35">
        <f t="shared" si="33"/>
        <v>5694</v>
      </c>
      <c r="K664" s="35">
        <f t="shared" si="33"/>
        <v>5694</v>
      </c>
    </row>
    <row r="665" spans="2:11" ht="31.5">
      <c r="B665" s="146" t="s">
        <v>452</v>
      </c>
      <c r="C665" s="100">
        <v>5</v>
      </c>
      <c r="D665" s="100">
        <v>2</v>
      </c>
      <c r="E665" s="114" t="s">
        <v>1575</v>
      </c>
      <c r="F665" s="2"/>
      <c r="G665" s="34"/>
      <c r="H665" s="360"/>
      <c r="I665" s="360"/>
      <c r="J665" s="35">
        <f t="shared" si="33"/>
        <v>5694</v>
      </c>
      <c r="K665" s="35">
        <f t="shared" si="33"/>
        <v>5694</v>
      </c>
    </row>
    <row r="666" spans="2:11" ht="47.25">
      <c r="B666" s="146" t="s">
        <v>1573</v>
      </c>
      <c r="C666" s="100">
        <v>5</v>
      </c>
      <c r="D666" s="100">
        <v>2</v>
      </c>
      <c r="E666" s="114" t="s">
        <v>1576</v>
      </c>
      <c r="F666" s="2">
        <v>600</v>
      </c>
      <c r="G666" s="34"/>
      <c r="H666" s="360"/>
      <c r="I666" s="360"/>
      <c r="J666" s="35">
        <v>5694</v>
      </c>
      <c r="K666" s="35">
        <f>G666+J666</f>
        <v>5694</v>
      </c>
    </row>
    <row r="667" spans="2:11" ht="47.25">
      <c r="B667" s="146" t="s">
        <v>1782</v>
      </c>
      <c r="C667" s="70" t="s">
        <v>31</v>
      </c>
      <c r="D667" s="71" t="s">
        <v>3</v>
      </c>
      <c r="E667" s="119" t="s">
        <v>30</v>
      </c>
      <c r="F667" s="81"/>
      <c r="G667" s="211">
        <f>G668+G671</f>
        <v>150000</v>
      </c>
      <c r="H667" s="356">
        <f>H668+H671</f>
        <v>200000</v>
      </c>
      <c r="I667" s="356">
        <f>I668+I671</f>
        <v>200000</v>
      </c>
      <c r="J667" s="211">
        <f>J668+J671</f>
        <v>0</v>
      </c>
      <c r="K667" s="211">
        <f>K668+K671</f>
        <v>150000</v>
      </c>
    </row>
    <row r="668" spans="2:11" ht="31.5">
      <c r="B668" s="146" t="s">
        <v>1626</v>
      </c>
      <c r="C668" s="70" t="s">
        <v>31</v>
      </c>
      <c r="D668" s="71" t="s">
        <v>3</v>
      </c>
      <c r="E668" s="119" t="s">
        <v>372</v>
      </c>
      <c r="F668" s="81"/>
      <c r="G668" s="211">
        <f aca="true" t="shared" si="34" ref="G668:K669">G669</f>
        <v>150000</v>
      </c>
      <c r="H668" s="356">
        <f t="shared" si="34"/>
        <v>50000</v>
      </c>
      <c r="I668" s="356">
        <f t="shared" si="34"/>
        <v>50000</v>
      </c>
      <c r="J668" s="211">
        <f t="shared" si="34"/>
        <v>0</v>
      </c>
      <c r="K668" s="211">
        <f t="shared" si="34"/>
        <v>150000</v>
      </c>
    </row>
    <row r="669" spans="2:11" ht="31.5">
      <c r="B669" s="146" t="s">
        <v>455</v>
      </c>
      <c r="C669" s="70" t="s">
        <v>31</v>
      </c>
      <c r="D669" s="71" t="s">
        <v>3</v>
      </c>
      <c r="E669" s="119" t="s">
        <v>456</v>
      </c>
      <c r="F669" s="81"/>
      <c r="G669" s="211">
        <f t="shared" si="34"/>
        <v>150000</v>
      </c>
      <c r="H669" s="356">
        <f t="shared" si="34"/>
        <v>50000</v>
      </c>
      <c r="I669" s="356">
        <f t="shared" si="34"/>
        <v>50000</v>
      </c>
      <c r="J669" s="211">
        <f t="shared" si="34"/>
        <v>0</v>
      </c>
      <c r="K669" s="211">
        <f t="shared" si="34"/>
        <v>150000</v>
      </c>
    </row>
    <row r="670" spans="2:11" ht="63">
      <c r="B670" s="146" t="s">
        <v>457</v>
      </c>
      <c r="C670" s="70" t="s">
        <v>31</v>
      </c>
      <c r="D670" s="71" t="s">
        <v>3</v>
      </c>
      <c r="E670" s="130" t="s">
        <v>458</v>
      </c>
      <c r="F670" s="81">
        <v>400</v>
      </c>
      <c r="G670" s="35">
        <v>150000</v>
      </c>
      <c r="H670" s="335">
        <v>50000</v>
      </c>
      <c r="I670" s="335">
        <v>50000</v>
      </c>
      <c r="J670" s="35"/>
      <c r="K670" s="35">
        <f>G670+J670</f>
        <v>150000</v>
      </c>
    </row>
    <row r="671" spans="2:11" ht="39.75" customHeight="1" hidden="1">
      <c r="B671" s="146" t="s">
        <v>1795</v>
      </c>
      <c r="C671" s="70" t="s">
        <v>31</v>
      </c>
      <c r="D671" s="71" t="s">
        <v>3</v>
      </c>
      <c r="E671" s="130" t="s">
        <v>385</v>
      </c>
      <c r="F671" s="81"/>
      <c r="G671" s="211">
        <f>G672</f>
        <v>0</v>
      </c>
      <c r="H671" s="356">
        <f>H672</f>
        <v>150000</v>
      </c>
      <c r="I671" s="356">
        <f>I672</f>
        <v>150000</v>
      </c>
      <c r="J671" s="211">
        <f>J672</f>
        <v>0</v>
      </c>
      <c r="K671" s="211">
        <f>K672</f>
        <v>0</v>
      </c>
    </row>
    <row r="672" spans="2:11" ht="31.5" hidden="1">
      <c r="B672" s="146" t="s">
        <v>459</v>
      </c>
      <c r="C672" s="70" t="s">
        <v>31</v>
      </c>
      <c r="D672" s="71" t="s">
        <v>3</v>
      </c>
      <c r="E672" s="130" t="s">
        <v>460</v>
      </c>
      <c r="F672" s="81"/>
      <c r="G672" s="211">
        <f>G674+G673</f>
        <v>0</v>
      </c>
      <c r="H672" s="356">
        <f>H674+H673</f>
        <v>150000</v>
      </c>
      <c r="I672" s="356">
        <f>I674+I673</f>
        <v>150000</v>
      </c>
      <c r="J672" s="211">
        <f>J674+J673</f>
        <v>0</v>
      </c>
      <c r="K672" s="211">
        <f>K674+K673</f>
        <v>0</v>
      </c>
    </row>
    <row r="673" spans="2:11" ht="47.25" hidden="1">
      <c r="B673" s="146" t="s">
        <v>1501</v>
      </c>
      <c r="C673" s="70" t="s">
        <v>31</v>
      </c>
      <c r="D673" s="71" t="s">
        <v>3</v>
      </c>
      <c r="E673" s="31" t="s">
        <v>462</v>
      </c>
      <c r="F673" s="81">
        <v>400</v>
      </c>
      <c r="G673" s="211"/>
      <c r="H673" s="356">
        <v>150000</v>
      </c>
      <c r="I673" s="356">
        <v>150000</v>
      </c>
      <c r="J673" s="211"/>
      <c r="K673" s="211"/>
    </row>
    <row r="674" spans="2:11" ht="31.5" hidden="1">
      <c r="B674" s="146" t="s">
        <v>461</v>
      </c>
      <c r="C674" s="70" t="s">
        <v>31</v>
      </c>
      <c r="D674" s="71" t="s">
        <v>3</v>
      </c>
      <c r="E674" s="31" t="s">
        <v>462</v>
      </c>
      <c r="F674" s="81">
        <v>500</v>
      </c>
      <c r="G674" s="35"/>
      <c r="H674" s="335"/>
      <c r="I674" s="335"/>
      <c r="J674" s="35"/>
      <c r="K674" s="35"/>
    </row>
    <row r="675" spans="2:11" ht="38.25" customHeight="1">
      <c r="B675" s="146" t="s">
        <v>463</v>
      </c>
      <c r="C675" s="70" t="s">
        <v>31</v>
      </c>
      <c r="D675" s="71" t="s">
        <v>3</v>
      </c>
      <c r="E675" s="110">
        <v>11</v>
      </c>
      <c r="F675" s="81"/>
      <c r="G675" s="35">
        <f aca="true" t="shared" si="35" ref="G675:K676">G676</f>
        <v>25000</v>
      </c>
      <c r="H675" s="335">
        <f t="shared" si="35"/>
        <v>25000</v>
      </c>
      <c r="I675" s="335">
        <f t="shared" si="35"/>
        <v>25000</v>
      </c>
      <c r="J675" s="35">
        <f t="shared" si="35"/>
        <v>0</v>
      </c>
      <c r="K675" s="35">
        <f t="shared" si="35"/>
        <v>25000</v>
      </c>
    </row>
    <row r="676" spans="2:11" ht="15.75">
      <c r="B676" s="121" t="s">
        <v>1708</v>
      </c>
      <c r="C676" s="70" t="s">
        <v>31</v>
      </c>
      <c r="D676" s="71" t="s">
        <v>3</v>
      </c>
      <c r="E676" s="110" t="s">
        <v>260</v>
      </c>
      <c r="F676" s="81"/>
      <c r="G676" s="95">
        <f t="shared" si="35"/>
        <v>25000</v>
      </c>
      <c r="H676" s="345">
        <f t="shared" si="35"/>
        <v>25000</v>
      </c>
      <c r="I676" s="345">
        <f t="shared" si="35"/>
        <v>25000</v>
      </c>
      <c r="J676" s="95">
        <f t="shared" si="35"/>
        <v>0</v>
      </c>
      <c r="K676" s="95">
        <f t="shared" si="35"/>
        <v>25000</v>
      </c>
    </row>
    <row r="677" spans="2:11" ht="47.25">
      <c r="B677" s="121" t="s">
        <v>1796</v>
      </c>
      <c r="C677" s="70" t="s">
        <v>31</v>
      </c>
      <c r="D677" s="71" t="s">
        <v>3</v>
      </c>
      <c r="E677" s="110" t="s">
        <v>319</v>
      </c>
      <c r="F677" s="81"/>
      <c r="G677" s="95">
        <f>G678+G680+G679</f>
        <v>25000</v>
      </c>
      <c r="H677" s="345">
        <f>H678+H680+H679</f>
        <v>25000</v>
      </c>
      <c r="I677" s="345">
        <f>I678+I680+I679</f>
        <v>25000</v>
      </c>
      <c r="J677" s="95">
        <f>J678+J680+J679</f>
        <v>0</v>
      </c>
      <c r="K677" s="95">
        <f>K678+K680+K679</f>
        <v>25000</v>
      </c>
    </row>
    <row r="678" spans="2:11" ht="47.25" hidden="1">
      <c r="B678" s="121" t="s">
        <v>1797</v>
      </c>
      <c r="C678" s="70" t="s">
        <v>31</v>
      </c>
      <c r="D678" s="71" t="s">
        <v>3</v>
      </c>
      <c r="E678" s="110" t="s">
        <v>320</v>
      </c>
      <c r="F678" s="81">
        <v>500</v>
      </c>
      <c r="G678" s="95"/>
      <c r="H678" s="345"/>
      <c r="I678" s="345"/>
      <c r="J678" s="95"/>
      <c r="K678" s="95"/>
    </row>
    <row r="679" spans="2:11" ht="47.25" hidden="1">
      <c r="B679" s="121" t="s">
        <v>1798</v>
      </c>
      <c r="C679" s="70" t="s">
        <v>31</v>
      </c>
      <c r="D679" s="71" t="s">
        <v>3</v>
      </c>
      <c r="E679" s="110" t="s">
        <v>320</v>
      </c>
      <c r="F679" s="81">
        <v>500</v>
      </c>
      <c r="G679" s="35"/>
      <c r="H679" s="335"/>
      <c r="I679" s="335"/>
      <c r="J679" s="35"/>
      <c r="K679" s="35"/>
    </row>
    <row r="680" spans="2:11" ht="48" thickBot="1">
      <c r="B680" s="121" t="s">
        <v>1799</v>
      </c>
      <c r="C680" s="70" t="s">
        <v>31</v>
      </c>
      <c r="D680" s="71" t="s">
        <v>3</v>
      </c>
      <c r="E680" s="110" t="s">
        <v>321</v>
      </c>
      <c r="F680" s="81">
        <v>500</v>
      </c>
      <c r="G680" s="35">
        <v>25000</v>
      </c>
      <c r="H680" s="335">
        <v>25000</v>
      </c>
      <c r="I680" s="335">
        <v>25000</v>
      </c>
      <c r="J680" s="35"/>
      <c r="K680" s="35">
        <f>G680+J680</f>
        <v>25000</v>
      </c>
    </row>
    <row r="681" spans="2:11" ht="21.75" customHeight="1" hidden="1">
      <c r="B681" s="121" t="s">
        <v>149</v>
      </c>
      <c r="C681" s="72" t="s">
        <v>31</v>
      </c>
      <c r="D681" s="13" t="s">
        <v>3</v>
      </c>
      <c r="E681" s="110">
        <v>99</v>
      </c>
      <c r="F681" s="226"/>
      <c r="G681" s="95">
        <f aca="true" t="shared" si="36" ref="G681:K682">G682</f>
        <v>0</v>
      </c>
      <c r="H681" s="345">
        <f t="shared" si="36"/>
        <v>0</v>
      </c>
      <c r="I681" s="345">
        <f t="shared" si="36"/>
        <v>0</v>
      </c>
      <c r="J681" s="95">
        <f t="shared" si="36"/>
        <v>0</v>
      </c>
      <c r="K681" s="95">
        <f t="shared" si="36"/>
        <v>0</v>
      </c>
    </row>
    <row r="682" spans="2:11" ht="19.5" customHeight="1" hidden="1">
      <c r="B682" s="121" t="s">
        <v>383</v>
      </c>
      <c r="C682" s="72" t="s">
        <v>31</v>
      </c>
      <c r="D682" s="13" t="s">
        <v>3</v>
      </c>
      <c r="E682" s="110" t="s">
        <v>382</v>
      </c>
      <c r="F682" s="226"/>
      <c r="G682" s="95">
        <f t="shared" si="36"/>
        <v>0</v>
      </c>
      <c r="H682" s="345">
        <f t="shared" si="36"/>
        <v>0</v>
      </c>
      <c r="I682" s="345">
        <f t="shared" si="36"/>
        <v>0</v>
      </c>
      <c r="J682" s="95">
        <f t="shared" si="36"/>
        <v>0</v>
      </c>
      <c r="K682" s="95">
        <f t="shared" si="36"/>
        <v>0</v>
      </c>
    </row>
    <row r="683" spans="2:11" ht="48" hidden="1" thickBot="1">
      <c r="B683" s="244" t="s">
        <v>380</v>
      </c>
      <c r="C683" s="204" t="s">
        <v>31</v>
      </c>
      <c r="D683" s="76" t="s">
        <v>3</v>
      </c>
      <c r="E683" s="120" t="s">
        <v>381</v>
      </c>
      <c r="F683" s="116">
        <v>800</v>
      </c>
      <c r="G683" s="35"/>
      <c r="H683" s="335"/>
      <c r="I683" s="335"/>
      <c r="J683" s="35"/>
      <c r="K683" s="35"/>
    </row>
    <row r="684" spans="2:11" ht="16.5" thickBot="1">
      <c r="B684" s="175" t="s">
        <v>7</v>
      </c>
      <c r="C684" s="8" t="s">
        <v>62</v>
      </c>
      <c r="D684" s="9" t="s">
        <v>55</v>
      </c>
      <c r="E684" s="10"/>
      <c r="F684" s="11"/>
      <c r="G684" s="33">
        <f>G685+G698</f>
        <v>181253</v>
      </c>
      <c r="H684" s="332">
        <f>H685+H698</f>
        <v>197061</v>
      </c>
      <c r="I684" s="332">
        <f>I685+I698</f>
        <v>216155</v>
      </c>
      <c r="J684" s="33">
        <f>J685+J698</f>
        <v>398834</v>
      </c>
      <c r="K684" s="33">
        <f>K685+K698</f>
        <v>580087</v>
      </c>
    </row>
    <row r="685" spans="2:11" ht="47.25">
      <c r="B685" s="239" t="s">
        <v>958</v>
      </c>
      <c r="C685" s="206" t="s">
        <v>31</v>
      </c>
      <c r="D685" s="199" t="s">
        <v>109</v>
      </c>
      <c r="E685" s="200" t="s">
        <v>384</v>
      </c>
      <c r="F685" s="5"/>
      <c r="G685" s="207">
        <f>G686</f>
        <v>178253</v>
      </c>
      <c r="H685" s="361">
        <f>H686</f>
        <v>194061</v>
      </c>
      <c r="I685" s="361">
        <f>I686</f>
        <v>213155</v>
      </c>
      <c r="J685" s="207">
        <f>J686</f>
        <v>398834</v>
      </c>
      <c r="K685" s="207">
        <f>K686</f>
        <v>577087</v>
      </c>
    </row>
    <row r="686" spans="2:11" ht="33" customHeight="1">
      <c r="B686" s="146" t="s">
        <v>1795</v>
      </c>
      <c r="C686" s="72" t="s">
        <v>31</v>
      </c>
      <c r="D686" s="13" t="s">
        <v>109</v>
      </c>
      <c r="E686" s="132" t="s">
        <v>385</v>
      </c>
      <c r="F686" s="2"/>
      <c r="G686" s="208">
        <f>G687+G689+G691</f>
        <v>178253</v>
      </c>
      <c r="H686" s="359">
        <f>H687+H689+H691</f>
        <v>194061</v>
      </c>
      <c r="I686" s="359">
        <f>I687+I689+I691</f>
        <v>213155</v>
      </c>
      <c r="J686" s="208">
        <f>J687+J689+J691+J695</f>
        <v>398834</v>
      </c>
      <c r="K686" s="208">
        <f>K687+K689+K691+K695</f>
        <v>577087</v>
      </c>
    </row>
    <row r="687" spans="2:11" ht="33" customHeight="1">
      <c r="B687" s="121" t="s">
        <v>1800</v>
      </c>
      <c r="C687" s="72" t="s">
        <v>31</v>
      </c>
      <c r="D687" s="13" t="s">
        <v>109</v>
      </c>
      <c r="E687" s="132" t="s">
        <v>386</v>
      </c>
      <c r="F687" s="2"/>
      <c r="G687" s="208">
        <f>G688</f>
        <v>173579</v>
      </c>
      <c r="H687" s="359">
        <f>H688</f>
        <v>190937</v>
      </c>
      <c r="I687" s="359">
        <f>I688</f>
        <v>210031</v>
      </c>
      <c r="J687" s="208">
        <f>J688</f>
        <v>0</v>
      </c>
      <c r="K687" s="208">
        <f>K688</f>
        <v>173579</v>
      </c>
    </row>
    <row r="688" spans="2:11" ht="31.5">
      <c r="B688" s="121" t="s">
        <v>387</v>
      </c>
      <c r="C688" s="72" t="s">
        <v>31</v>
      </c>
      <c r="D688" s="13" t="s">
        <v>109</v>
      </c>
      <c r="E688" s="132" t="s">
        <v>388</v>
      </c>
      <c r="F688" s="2">
        <v>500</v>
      </c>
      <c r="G688" s="35">
        <v>173579</v>
      </c>
      <c r="H688" s="335">
        <v>190937</v>
      </c>
      <c r="I688" s="335">
        <v>210031</v>
      </c>
      <c r="J688" s="35"/>
      <c r="K688" s="35">
        <f>G688+J688</f>
        <v>173579</v>
      </c>
    </row>
    <row r="689" spans="2:11" ht="53.25" customHeight="1">
      <c r="B689" s="300" t="s">
        <v>1801</v>
      </c>
      <c r="C689" s="72" t="s">
        <v>31</v>
      </c>
      <c r="D689" s="13" t="s">
        <v>109</v>
      </c>
      <c r="E689" s="132" t="s">
        <v>389</v>
      </c>
      <c r="F689" s="2"/>
      <c r="G689" s="208">
        <f>G690</f>
        <v>1124</v>
      </c>
      <c r="H689" s="359">
        <f>H690</f>
        <v>1124</v>
      </c>
      <c r="I689" s="359">
        <f>I690</f>
        <v>1124</v>
      </c>
      <c r="J689" s="208">
        <f>J690</f>
        <v>0</v>
      </c>
      <c r="K689" s="208">
        <f>K690</f>
        <v>1124</v>
      </c>
    </row>
    <row r="690" spans="2:11" ht="49.5">
      <c r="B690" s="301" t="s">
        <v>1802</v>
      </c>
      <c r="C690" s="72" t="s">
        <v>31</v>
      </c>
      <c r="D690" s="13" t="s">
        <v>109</v>
      </c>
      <c r="E690" s="132" t="s">
        <v>390</v>
      </c>
      <c r="F690" s="2">
        <v>500</v>
      </c>
      <c r="G690" s="35">
        <v>1124</v>
      </c>
      <c r="H690" s="335">
        <v>1124</v>
      </c>
      <c r="I690" s="335">
        <v>1124</v>
      </c>
      <c r="J690" s="35"/>
      <c r="K690" s="35">
        <f>G690+J690</f>
        <v>1124</v>
      </c>
    </row>
    <row r="691" spans="2:11" ht="31.5">
      <c r="B691" s="121" t="s">
        <v>1803</v>
      </c>
      <c r="C691" s="72" t="s">
        <v>31</v>
      </c>
      <c r="D691" s="13" t="s">
        <v>109</v>
      </c>
      <c r="E691" s="132" t="s">
        <v>391</v>
      </c>
      <c r="F691" s="2"/>
      <c r="G691" s="208">
        <f>G692+G693+G694</f>
        <v>3550</v>
      </c>
      <c r="H691" s="359">
        <f>H692+H693+H694</f>
        <v>2000</v>
      </c>
      <c r="I691" s="359">
        <f>I692+I693+I694</f>
        <v>2000</v>
      </c>
      <c r="J691" s="208">
        <f>J692+J693+J694</f>
        <v>0</v>
      </c>
      <c r="K691" s="208">
        <f>K692+K693+K694</f>
        <v>3550</v>
      </c>
    </row>
    <row r="692" spans="2:11" ht="31.5">
      <c r="B692" s="121" t="s">
        <v>392</v>
      </c>
      <c r="C692" s="72" t="s">
        <v>31</v>
      </c>
      <c r="D692" s="13" t="s">
        <v>109</v>
      </c>
      <c r="E692" s="132" t="s">
        <v>393</v>
      </c>
      <c r="F692" s="2">
        <v>800</v>
      </c>
      <c r="G692" s="35">
        <v>3550</v>
      </c>
      <c r="H692" s="335">
        <v>2000</v>
      </c>
      <c r="I692" s="335">
        <v>2000</v>
      </c>
      <c r="J692" s="35"/>
      <c r="K692" s="35">
        <f>G692+J692</f>
        <v>3550</v>
      </c>
    </row>
    <row r="693" spans="2:11" ht="47.25" hidden="1">
      <c r="B693" s="121" t="s">
        <v>1348</v>
      </c>
      <c r="C693" s="72" t="s">
        <v>31</v>
      </c>
      <c r="D693" s="13" t="s">
        <v>109</v>
      </c>
      <c r="E693" s="132" t="s">
        <v>393</v>
      </c>
      <c r="F693" s="2">
        <v>200</v>
      </c>
      <c r="G693" s="35"/>
      <c r="H693" s="335"/>
      <c r="I693" s="335"/>
      <c r="J693" s="35"/>
      <c r="K693" s="35"/>
    </row>
    <row r="694" spans="2:11" ht="33" hidden="1">
      <c r="B694" s="301" t="s">
        <v>1349</v>
      </c>
      <c r="C694" s="72" t="s">
        <v>31</v>
      </c>
      <c r="D694" s="13" t="s">
        <v>109</v>
      </c>
      <c r="E694" s="132" t="s">
        <v>1350</v>
      </c>
      <c r="F694" s="2">
        <v>500</v>
      </c>
      <c r="G694" s="35"/>
      <c r="H694" s="335"/>
      <c r="I694" s="335"/>
      <c r="J694" s="35"/>
      <c r="K694" s="35"/>
    </row>
    <row r="695" spans="2:11" ht="31.5">
      <c r="B695" s="121" t="s">
        <v>2061</v>
      </c>
      <c r="C695" s="100">
        <v>5</v>
      </c>
      <c r="D695" s="100">
        <v>3</v>
      </c>
      <c r="E695" s="114" t="s">
        <v>1582</v>
      </c>
      <c r="F695" s="2"/>
      <c r="G695" s="35"/>
      <c r="H695" s="335"/>
      <c r="I695" s="335"/>
      <c r="J695" s="35">
        <f>J696+J697</f>
        <v>398834</v>
      </c>
      <c r="K695" s="35">
        <f>K696+K697</f>
        <v>398834</v>
      </c>
    </row>
    <row r="696" spans="2:11" ht="47.25" hidden="1">
      <c r="B696" s="121" t="s">
        <v>1585</v>
      </c>
      <c r="C696" s="100">
        <v>5</v>
      </c>
      <c r="D696" s="100">
        <v>3</v>
      </c>
      <c r="E696" s="114" t="s">
        <v>1583</v>
      </c>
      <c r="F696" s="2">
        <v>800</v>
      </c>
      <c r="G696" s="35"/>
      <c r="H696" s="335"/>
      <c r="I696" s="335"/>
      <c r="J696" s="35"/>
      <c r="K696" s="35">
        <f>G696+J696</f>
        <v>0</v>
      </c>
    </row>
    <row r="697" spans="2:11" ht="47.25">
      <c r="B697" s="121" t="s">
        <v>1585</v>
      </c>
      <c r="C697" s="100">
        <v>5</v>
      </c>
      <c r="D697" s="100">
        <v>3</v>
      </c>
      <c r="E697" s="114" t="s">
        <v>1584</v>
      </c>
      <c r="F697" s="2">
        <v>800</v>
      </c>
      <c r="G697" s="35"/>
      <c r="H697" s="335"/>
      <c r="I697" s="335"/>
      <c r="J697" s="35">
        <f>106356+29248+263230</f>
        <v>398834</v>
      </c>
      <c r="K697" s="35">
        <f>G697+J697</f>
        <v>398834</v>
      </c>
    </row>
    <row r="698" spans="2:11" ht="31.5">
      <c r="B698" s="146" t="s">
        <v>463</v>
      </c>
      <c r="C698" s="70" t="s">
        <v>31</v>
      </c>
      <c r="D698" s="13" t="s">
        <v>109</v>
      </c>
      <c r="E698" s="110">
        <v>11</v>
      </c>
      <c r="F698" s="81"/>
      <c r="G698" s="35">
        <f aca="true" t="shared" si="37" ref="G698:K700">G699</f>
        <v>3000</v>
      </c>
      <c r="H698" s="335">
        <f t="shared" si="37"/>
        <v>3000</v>
      </c>
      <c r="I698" s="335">
        <f t="shared" si="37"/>
        <v>3000</v>
      </c>
      <c r="J698" s="35">
        <f t="shared" si="37"/>
        <v>0</v>
      </c>
      <c r="K698" s="35">
        <f t="shared" si="37"/>
        <v>3000</v>
      </c>
    </row>
    <row r="699" spans="2:11" ht="15.75">
      <c r="B699" s="121" t="s">
        <v>1708</v>
      </c>
      <c r="C699" s="70" t="s">
        <v>31</v>
      </c>
      <c r="D699" s="13" t="s">
        <v>109</v>
      </c>
      <c r="E699" s="110" t="s">
        <v>260</v>
      </c>
      <c r="F699" s="81"/>
      <c r="G699" s="95">
        <f t="shared" si="37"/>
        <v>3000</v>
      </c>
      <c r="H699" s="345">
        <f t="shared" si="37"/>
        <v>3000</v>
      </c>
      <c r="I699" s="345">
        <f t="shared" si="37"/>
        <v>3000</v>
      </c>
      <c r="J699" s="95">
        <f t="shared" si="37"/>
        <v>0</v>
      </c>
      <c r="K699" s="95">
        <f t="shared" si="37"/>
        <v>3000</v>
      </c>
    </row>
    <row r="700" spans="2:11" ht="47.25">
      <c r="B700" s="121" t="s">
        <v>1796</v>
      </c>
      <c r="C700" s="70" t="s">
        <v>31</v>
      </c>
      <c r="D700" s="13" t="s">
        <v>109</v>
      </c>
      <c r="E700" s="110" t="s">
        <v>319</v>
      </c>
      <c r="F700" s="81"/>
      <c r="G700" s="95">
        <f>G701</f>
        <v>3000</v>
      </c>
      <c r="H700" s="345">
        <f t="shared" si="37"/>
        <v>3000</v>
      </c>
      <c r="I700" s="345">
        <f t="shared" si="37"/>
        <v>3000</v>
      </c>
      <c r="J700" s="95">
        <f t="shared" si="37"/>
        <v>0</v>
      </c>
      <c r="K700" s="95">
        <f t="shared" si="37"/>
        <v>3000</v>
      </c>
    </row>
    <row r="701" spans="2:11" ht="48" thickBot="1">
      <c r="B701" s="121" t="s">
        <v>1799</v>
      </c>
      <c r="C701" s="70" t="s">
        <v>31</v>
      </c>
      <c r="D701" s="13" t="s">
        <v>109</v>
      </c>
      <c r="E701" s="110" t="s">
        <v>321</v>
      </c>
      <c r="F701" s="81">
        <v>500</v>
      </c>
      <c r="G701" s="35">
        <v>3000</v>
      </c>
      <c r="H701" s="335">
        <v>3000</v>
      </c>
      <c r="I701" s="335">
        <v>3000</v>
      </c>
      <c r="J701" s="35"/>
      <c r="K701" s="35">
        <f>G701+J701</f>
        <v>3000</v>
      </c>
    </row>
    <row r="702" spans="2:11" ht="16.5" thickBot="1">
      <c r="B702" s="229" t="s">
        <v>9</v>
      </c>
      <c r="C702" s="50" t="s">
        <v>31</v>
      </c>
      <c r="D702" s="51" t="s">
        <v>31</v>
      </c>
      <c r="E702" s="51"/>
      <c r="F702" s="51"/>
      <c r="G702" s="88">
        <f aca="true" t="shared" si="38" ref="G702:K704">G703</f>
        <v>19722</v>
      </c>
      <c r="H702" s="336">
        <f t="shared" si="38"/>
        <v>19568</v>
      </c>
      <c r="I702" s="336">
        <f t="shared" si="38"/>
        <v>20121</v>
      </c>
      <c r="J702" s="88">
        <f t="shared" si="38"/>
        <v>0</v>
      </c>
      <c r="K702" s="88">
        <f t="shared" si="38"/>
        <v>19722</v>
      </c>
    </row>
    <row r="703" spans="2:11" ht="47.25">
      <c r="B703" s="160" t="s">
        <v>958</v>
      </c>
      <c r="C703" s="154" t="s">
        <v>31</v>
      </c>
      <c r="D703" s="152" t="s">
        <v>31</v>
      </c>
      <c r="E703" s="133" t="s">
        <v>30</v>
      </c>
      <c r="F703" s="46"/>
      <c r="G703" s="86">
        <f t="shared" si="38"/>
        <v>19722</v>
      </c>
      <c r="H703" s="333">
        <f t="shared" si="38"/>
        <v>19568</v>
      </c>
      <c r="I703" s="333">
        <f t="shared" si="38"/>
        <v>20121</v>
      </c>
      <c r="J703" s="86">
        <f t="shared" si="38"/>
        <v>0</v>
      </c>
      <c r="K703" s="86">
        <f t="shared" si="38"/>
        <v>19722</v>
      </c>
    </row>
    <row r="704" spans="2:11" ht="15.75">
      <c r="B704" s="161" t="s">
        <v>142</v>
      </c>
      <c r="C704" s="154" t="s">
        <v>31</v>
      </c>
      <c r="D704" s="152" t="s">
        <v>31</v>
      </c>
      <c r="E704" s="133" t="s">
        <v>451</v>
      </c>
      <c r="F704" s="49"/>
      <c r="G704" s="35">
        <f t="shared" si="38"/>
        <v>19722</v>
      </c>
      <c r="H704" s="335">
        <f t="shared" si="38"/>
        <v>19568</v>
      </c>
      <c r="I704" s="335">
        <f t="shared" si="38"/>
        <v>20121</v>
      </c>
      <c r="J704" s="35">
        <f t="shared" si="38"/>
        <v>0</v>
      </c>
      <c r="K704" s="35">
        <f t="shared" si="38"/>
        <v>19722</v>
      </c>
    </row>
    <row r="705" spans="2:11" ht="31.5">
      <c r="B705" s="161" t="s">
        <v>1643</v>
      </c>
      <c r="C705" s="154" t="s">
        <v>31</v>
      </c>
      <c r="D705" s="152" t="s">
        <v>31</v>
      </c>
      <c r="E705" s="133" t="s">
        <v>980</v>
      </c>
      <c r="F705" s="49"/>
      <c r="G705" s="35">
        <f>G706+G707+G708</f>
        <v>19722</v>
      </c>
      <c r="H705" s="335">
        <f>H706+H707+H708</f>
        <v>19568</v>
      </c>
      <c r="I705" s="335">
        <f>I706+I707+I708</f>
        <v>20121</v>
      </c>
      <c r="J705" s="35">
        <f>J706+J707+J708</f>
        <v>0</v>
      </c>
      <c r="K705" s="35">
        <f>K706+K707+K708</f>
        <v>19722</v>
      </c>
    </row>
    <row r="706" spans="2:11" ht="78.75">
      <c r="B706" s="161" t="s">
        <v>143</v>
      </c>
      <c r="C706" s="154" t="s">
        <v>31</v>
      </c>
      <c r="D706" s="152" t="s">
        <v>31</v>
      </c>
      <c r="E706" s="133" t="s">
        <v>981</v>
      </c>
      <c r="F706" s="49" t="s">
        <v>19</v>
      </c>
      <c r="G706" s="35">
        <v>18081</v>
      </c>
      <c r="H706" s="335">
        <v>18081</v>
      </c>
      <c r="I706" s="335">
        <v>18634</v>
      </c>
      <c r="J706" s="35"/>
      <c r="K706" s="35">
        <f>G706+J706</f>
        <v>18081</v>
      </c>
    </row>
    <row r="707" spans="2:11" ht="47.25">
      <c r="B707" s="161" t="s">
        <v>947</v>
      </c>
      <c r="C707" s="154" t="s">
        <v>31</v>
      </c>
      <c r="D707" s="152" t="s">
        <v>31</v>
      </c>
      <c r="E707" s="133" t="s">
        <v>981</v>
      </c>
      <c r="F707" s="49" t="s">
        <v>10</v>
      </c>
      <c r="G707" s="35">
        <v>1639</v>
      </c>
      <c r="H707" s="335">
        <v>1485</v>
      </c>
      <c r="I707" s="335">
        <v>1485</v>
      </c>
      <c r="J707" s="35"/>
      <c r="K707" s="35">
        <f>G707+J707</f>
        <v>1639</v>
      </c>
    </row>
    <row r="708" spans="2:11" ht="32.25" thickBot="1">
      <c r="B708" s="162" t="s">
        <v>144</v>
      </c>
      <c r="C708" s="154" t="s">
        <v>31</v>
      </c>
      <c r="D708" s="152" t="s">
        <v>31</v>
      </c>
      <c r="E708" s="133" t="s">
        <v>981</v>
      </c>
      <c r="F708" s="47" t="s">
        <v>52</v>
      </c>
      <c r="G708" s="35">
        <v>2</v>
      </c>
      <c r="H708" s="335">
        <v>2</v>
      </c>
      <c r="I708" s="335">
        <v>2</v>
      </c>
      <c r="J708" s="35"/>
      <c r="K708" s="35">
        <f>G708+J708</f>
        <v>2</v>
      </c>
    </row>
    <row r="709" spans="2:11" ht="16.5" thickBot="1">
      <c r="B709" s="172" t="s">
        <v>74</v>
      </c>
      <c r="C709" s="8" t="s">
        <v>95</v>
      </c>
      <c r="D709" s="12"/>
      <c r="E709" s="9"/>
      <c r="F709" s="11"/>
      <c r="G709" s="33">
        <f>G710+G726</f>
        <v>89908</v>
      </c>
      <c r="H709" s="332">
        <f>H710+H726</f>
        <v>87108</v>
      </c>
      <c r="I709" s="332">
        <f>I710+I726</f>
        <v>84871</v>
      </c>
      <c r="J709" s="33">
        <f>J710+J726</f>
        <v>2746</v>
      </c>
      <c r="K709" s="33">
        <f>K710+K726</f>
        <v>92654</v>
      </c>
    </row>
    <row r="710" spans="2:11" ht="18.75" customHeight="1" thickBot="1">
      <c r="B710" s="172" t="s">
        <v>16</v>
      </c>
      <c r="C710" s="8" t="s">
        <v>95</v>
      </c>
      <c r="D710" s="9" t="s">
        <v>55</v>
      </c>
      <c r="E710" s="9"/>
      <c r="F710" s="11"/>
      <c r="G710" s="33">
        <f>G711</f>
        <v>13437</v>
      </c>
      <c r="H710" s="332">
        <f>H711</f>
        <v>13137</v>
      </c>
      <c r="I710" s="332">
        <f>I711</f>
        <v>13137</v>
      </c>
      <c r="J710" s="33">
        <f>J711</f>
        <v>0</v>
      </c>
      <c r="K710" s="33">
        <f>K711</f>
        <v>13437</v>
      </c>
    </row>
    <row r="711" spans="2:11" ht="47.25">
      <c r="B711" s="232" t="s">
        <v>1054</v>
      </c>
      <c r="C711" s="42" t="s">
        <v>95</v>
      </c>
      <c r="D711" s="5" t="s">
        <v>55</v>
      </c>
      <c r="E711" s="111">
        <v>12</v>
      </c>
      <c r="F711" s="77"/>
      <c r="G711" s="36">
        <f>G712+G720</f>
        <v>13437</v>
      </c>
      <c r="H711" s="346">
        <f>H712+H720</f>
        <v>13137</v>
      </c>
      <c r="I711" s="346">
        <f>I712+I720</f>
        <v>13137</v>
      </c>
      <c r="J711" s="36">
        <f>J712+J720</f>
        <v>0</v>
      </c>
      <c r="K711" s="36">
        <f>K712+K720</f>
        <v>13437</v>
      </c>
    </row>
    <row r="712" spans="2:11" ht="40.5" customHeight="1">
      <c r="B712" s="232" t="s">
        <v>1804</v>
      </c>
      <c r="C712" s="40" t="s">
        <v>95</v>
      </c>
      <c r="D712" s="2" t="s">
        <v>55</v>
      </c>
      <c r="E712" s="112" t="s">
        <v>152</v>
      </c>
      <c r="F712" s="113"/>
      <c r="G712" s="34">
        <f>G713+G718</f>
        <v>4270</v>
      </c>
      <c r="H712" s="360">
        <f>H713+H718</f>
        <v>3970</v>
      </c>
      <c r="I712" s="360">
        <f>I713+I718</f>
        <v>3970</v>
      </c>
      <c r="J712" s="34">
        <f>J713+J718</f>
        <v>0</v>
      </c>
      <c r="K712" s="34">
        <f>K713+K718</f>
        <v>4270</v>
      </c>
    </row>
    <row r="713" spans="2:11" ht="31.5">
      <c r="B713" s="232" t="s">
        <v>1805</v>
      </c>
      <c r="C713" s="40" t="s">
        <v>95</v>
      </c>
      <c r="D713" s="2" t="s">
        <v>55</v>
      </c>
      <c r="E713" s="112" t="s">
        <v>153</v>
      </c>
      <c r="F713" s="113"/>
      <c r="G713" s="35">
        <f>G714</f>
        <v>670</v>
      </c>
      <c r="H713" s="335">
        <f>H714</f>
        <v>370</v>
      </c>
      <c r="I713" s="335">
        <f>I714</f>
        <v>370</v>
      </c>
      <c r="J713" s="35">
        <f>J714</f>
        <v>0</v>
      </c>
      <c r="K713" s="35">
        <f>K714</f>
        <v>670</v>
      </c>
    </row>
    <row r="714" spans="2:11" ht="31.5">
      <c r="B714" s="121" t="s">
        <v>1167</v>
      </c>
      <c r="C714" s="40" t="s">
        <v>95</v>
      </c>
      <c r="D714" s="2" t="s">
        <v>55</v>
      </c>
      <c r="E714" s="114" t="s">
        <v>154</v>
      </c>
      <c r="F714" s="3">
        <v>200</v>
      </c>
      <c r="G714" s="35">
        <v>670</v>
      </c>
      <c r="H714" s="335">
        <v>370</v>
      </c>
      <c r="I714" s="335">
        <v>370</v>
      </c>
      <c r="J714" s="35"/>
      <c r="K714" s="35">
        <f>G714+J714</f>
        <v>670</v>
      </c>
    </row>
    <row r="715" spans="2:11" ht="15.75" hidden="1">
      <c r="B715" s="232"/>
      <c r="C715" s="40"/>
      <c r="D715" s="2"/>
      <c r="E715" s="185"/>
      <c r="F715" s="3"/>
      <c r="G715" s="35"/>
      <c r="H715" s="335"/>
      <c r="I715" s="335"/>
      <c r="J715" s="35"/>
      <c r="K715" s="35"/>
    </row>
    <row r="716" spans="2:11" ht="78.75" hidden="1">
      <c r="B716" s="232" t="s">
        <v>1806</v>
      </c>
      <c r="C716" s="40" t="s">
        <v>95</v>
      </c>
      <c r="D716" s="2" t="s">
        <v>55</v>
      </c>
      <c r="E716" s="2" t="s">
        <v>100</v>
      </c>
      <c r="F716" s="3"/>
      <c r="G716" s="35">
        <f>G717</f>
        <v>0</v>
      </c>
      <c r="H716" s="335">
        <f>H717</f>
        <v>0</v>
      </c>
      <c r="I716" s="335">
        <f>I717</f>
        <v>0</v>
      </c>
      <c r="J716" s="35">
        <f>J717</f>
        <v>0</v>
      </c>
      <c r="K716" s="35">
        <f>K717</f>
        <v>0</v>
      </c>
    </row>
    <row r="717" spans="2:11" ht="15.75" hidden="1">
      <c r="B717" s="232" t="s">
        <v>99</v>
      </c>
      <c r="C717" s="40" t="s">
        <v>95</v>
      </c>
      <c r="D717" s="2" t="s">
        <v>55</v>
      </c>
      <c r="E717" s="2" t="s">
        <v>100</v>
      </c>
      <c r="F717" s="3">
        <v>500</v>
      </c>
      <c r="G717" s="35"/>
      <c r="H717" s="335"/>
      <c r="I717" s="335"/>
      <c r="J717" s="35"/>
      <c r="K717" s="35"/>
    </row>
    <row r="718" spans="2:11" s="24" customFormat="1" ht="63">
      <c r="B718" s="121" t="s">
        <v>1807</v>
      </c>
      <c r="C718" s="40" t="s">
        <v>95</v>
      </c>
      <c r="D718" s="2" t="s">
        <v>55</v>
      </c>
      <c r="E718" s="114" t="s">
        <v>156</v>
      </c>
      <c r="F718" s="3"/>
      <c r="G718" s="35">
        <f>G719</f>
        <v>3600</v>
      </c>
      <c r="H718" s="335">
        <f>H719</f>
        <v>3600</v>
      </c>
      <c r="I718" s="335">
        <f>I719</f>
        <v>3600</v>
      </c>
      <c r="J718" s="35">
        <f>J719</f>
        <v>0</v>
      </c>
      <c r="K718" s="35">
        <f>K719</f>
        <v>3600</v>
      </c>
    </row>
    <row r="719" spans="2:11" s="24" customFormat="1" ht="71.25" customHeight="1">
      <c r="B719" s="249" t="s">
        <v>2034</v>
      </c>
      <c r="C719" s="40" t="s">
        <v>95</v>
      </c>
      <c r="D719" s="2" t="s">
        <v>55</v>
      </c>
      <c r="E719" s="114" t="s">
        <v>155</v>
      </c>
      <c r="F719" s="3">
        <v>500</v>
      </c>
      <c r="G719" s="35">
        <v>3600</v>
      </c>
      <c r="H719" s="335">
        <v>3600</v>
      </c>
      <c r="I719" s="335">
        <v>3600</v>
      </c>
      <c r="J719" s="35"/>
      <c r="K719" s="35">
        <f>G719+J719</f>
        <v>3600</v>
      </c>
    </row>
    <row r="720" spans="2:11" s="24" customFormat="1" ht="39.75" customHeight="1">
      <c r="B720" s="121" t="s">
        <v>1254</v>
      </c>
      <c r="C720" s="70" t="s">
        <v>108</v>
      </c>
      <c r="D720" s="71" t="s">
        <v>109</v>
      </c>
      <c r="E720" s="110" t="s">
        <v>322</v>
      </c>
      <c r="F720" s="81"/>
      <c r="G720" s="95">
        <f>G724+G721</f>
        <v>9167</v>
      </c>
      <c r="H720" s="345">
        <f>H724+H721</f>
        <v>9167</v>
      </c>
      <c r="I720" s="345">
        <f>I724+I721</f>
        <v>9167</v>
      </c>
      <c r="J720" s="95">
        <f>J724+J721</f>
        <v>0</v>
      </c>
      <c r="K720" s="95">
        <f>K724+K721</f>
        <v>9167</v>
      </c>
    </row>
    <row r="721" spans="2:11" s="24" customFormat="1" ht="126">
      <c r="B721" s="161" t="s">
        <v>1808</v>
      </c>
      <c r="C721" s="70" t="s">
        <v>108</v>
      </c>
      <c r="D721" s="71" t="s">
        <v>109</v>
      </c>
      <c r="E721" s="110" t="s">
        <v>1053</v>
      </c>
      <c r="F721" s="107"/>
      <c r="G721" s="95">
        <f>G722+G723</f>
        <v>9012</v>
      </c>
      <c r="H721" s="345">
        <f>H722+H723</f>
        <v>9012</v>
      </c>
      <c r="I721" s="345">
        <f>I722+I723</f>
        <v>9012</v>
      </c>
      <c r="J721" s="95">
        <f>J722+J723</f>
        <v>0</v>
      </c>
      <c r="K721" s="95">
        <f>K722+K723</f>
        <v>9012</v>
      </c>
    </row>
    <row r="722" spans="2:11" s="24" customFormat="1" ht="141.75">
      <c r="B722" s="161" t="s">
        <v>1809</v>
      </c>
      <c r="C722" s="70" t="s">
        <v>108</v>
      </c>
      <c r="D722" s="71" t="s">
        <v>109</v>
      </c>
      <c r="E722" s="110" t="s">
        <v>1212</v>
      </c>
      <c r="F722" s="81">
        <v>100</v>
      </c>
      <c r="G722" s="35">
        <v>9012</v>
      </c>
      <c r="H722" s="335">
        <v>9012</v>
      </c>
      <c r="I722" s="335">
        <v>9012</v>
      </c>
      <c r="J722" s="35">
        <v>-1528</v>
      </c>
      <c r="K722" s="35">
        <f>G722+J722</f>
        <v>7484</v>
      </c>
    </row>
    <row r="723" spans="2:11" s="24" customFormat="1" ht="110.25">
      <c r="B723" s="161" t="s">
        <v>1810</v>
      </c>
      <c r="C723" s="70" t="s">
        <v>108</v>
      </c>
      <c r="D723" s="71" t="s">
        <v>109</v>
      </c>
      <c r="E723" s="110" t="s">
        <v>1212</v>
      </c>
      <c r="F723" s="81">
        <v>200</v>
      </c>
      <c r="G723" s="35"/>
      <c r="H723" s="335"/>
      <c r="I723" s="335"/>
      <c r="J723" s="35">
        <v>1528</v>
      </c>
      <c r="K723" s="35">
        <f>G723+J723</f>
        <v>1528</v>
      </c>
    </row>
    <row r="724" spans="2:11" s="24" customFormat="1" ht="47.25">
      <c r="B724" s="121" t="s">
        <v>2035</v>
      </c>
      <c r="C724" s="70" t="s">
        <v>108</v>
      </c>
      <c r="D724" s="71" t="s">
        <v>109</v>
      </c>
      <c r="E724" s="119" t="s">
        <v>323</v>
      </c>
      <c r="F724" s="22"/>
      <c r="G724" s="95">
        <f>G725</f>
        <v>155</v>
      </c>
      <c r="H724" s="345">
        <f>H725</f>
        <v>155</v>
      </c>
      <c r="I724" s="345">
        <f>I725</f>
        <v>155</v>
      </c>
      <c r="J724" s="95">
        <f>J725</f>
        <v>0</v>
      </c>
      <c r="K724" s="95">
        <f>K725</f>
        <v>155</v>
      </c>
    </row>
    <row r="725" spans="2:11" s="24" customFormat="1" ht="109.5" customHeight="1" thickBot="1">
      <c r="B725" s="121" t="s">
        <v>1158</v>
      </c>
      <c r="C725" s="70" t="s">
        <v>108</v>
      </c>
      <c r="D725" s="71" t="s">
        <v>109</v>
      </c>
      <c r="E725" s="106" t="s">
        <v>324</v>
      </c>
      <c r="F725" s="81">
        <v>200</v>
      </c>
      <c r="G725" s="35">
        <v>155</v>
      </c>
      <c r="H725" s="335">
        <v>155</v>
      </c>
      <c r="I725" s="335">
        <v>155</v>
      </c>
      <c r="J725" s="35"/>
      <c r="K725" s="35">
        <f>G725+J725</f>
        <v>155</v>
      </c>
    </row>
    <row r="726" spans="2:11" ht="16.5" thickBot="1">
      <c r="B726" s="172" t="s">
        <v>75</v>
      </c>
      <c r="C726" s="8" t="s">
        <v>95</v>
      </c>
      <c r="D726" s="9" t="s">
        <v>62</v>
      </c>
      <c r="E726" s="9"/>
      <c r="F726" s="11"/>
      <c r="G726" s="33">
        <f aca="true" t="shared" si="39" ref="G726:K727">G727</f>
        <v>76471</v>
      </c>
      <c r="H726" s="332">
        <f t="shared" si="39"/>
        <v>73971</v>
      </c>
      <c r="I726" s="332">
        <f t="shared" si="39"/>
        <v>71734</v>
      </c>
      <c r="J726" s="33">
        <f t="shared" si="39"/>
        <v>2746</v>
      </c>
      <c r="K726" s="33">
        <f t="shared" si="39"/>
        <v>79217</v>
      </c>
    </row>
    <row r="727" spans="2:11" ht="48" customHeight="1">
      <c r="B727" s="147" t="s">
        <v>1054</v>
      </c>
      <c r="C727" s="164" t="s">
        <v>108</v>
      </c>
      <c r="D727" s="163" t="s">
        <v>31</v>
      </c>
      <c r="E727" s="143" t="s">
        <v>32</v>
      </c>
      <c r="F727" s="52"/>
      <c r="G727" s="87">
        <f t="shared" si="39"/>
        <v>76471</v>
      </c>
      <c r="H727" s="334">
        <f t="shared" si="39"/>
        <v>73971</v>
      </c>
      <c r="I727" s="334">
        <f t="shared" si="39"/>
        <v>71734</v>
      </c>
      <c r="J727" s="87">
        <f t="shared" si="39"/>
        <v>2746</v>
      </c>
      <c r="K727" s="87">
        <f t="shared" si="39"/>
        <v>79217</v>
      </c>
    </row>
    <row r="728" spans="2:11" ht="15.75">
      <c r="B728" s="147" t="s">
        <v>142</v>
      </c>
      <c r="C728" s="165" t="s">
        <v>108</v>
      </c>
      <c r="D728" s="163" t="s">
        <v>31</v>
      </c>
      <c r="E728" s="143" t="s">
        <v>1056</v>
      </c>
      <c r="F728" s="52"/>
      <c r="G728" s="87">
        <f>G729+G733</f>
        <v>76471</v>
      </c>
      <c r="H728" s="334">
        <f>H729+H733</f>
        <v>73971</v>
      </c>
      <c r="I728" s="334">
        <f>I729+I733</f>
        <v>71734</v>
      </c>
      <c r="J728" s="87">
        <f>J729+J733</f>
        <v>2746</v>
      </c>
      <c r="K728" s="87">
        <f>K729+K733</f>
        <v>79217</v>
      </c>
    </row>
    <row r="729" spans="2:11" ht="31.5">
      <c r="B729" s="147" t="s">
        <v>1643</v>
      </c>
      <c r="C729" s="165" t="s">
        <v>108</v>
      </c>
      <c r="D729" s="163" t="s">
        <v>31</v>
      </c>
      <c r="E729" s="143" t="s">
        <v>1057</v>
      </c>
      <c r="F729" s="52"/>
      <c r="G729" s="87">
        <f>G730+G731+G732</f>
        <v>65725</v>
      </c>
      <c r="H729" s="334">
        <f>H730+H731+H732</f>
        <v>63225</v>
      </c>
      <c r="I729" s="334">
        <f>I730+I731+I732</f>
        <v>60701</v>
      </c>
      <c r="J729" s="87">
        <f>J730+J731+J732</f>
        <v>2746</v>
      </c>
      <c r="K729" s="87">
        <f>K730+K731+K732</f>
        <v>68471</v>
      </c>
    </row>
    <row r="730" spans="2:11" ht="78.75">
      <c r="B730" s="147" t="s">
        <v>143</v>
      </c>
      <c r="C730" s="165" t="s">
        <v>108</v>
      </c>
      <c r="D730" s="163" t="s">
        <v>31</v>
      </c>
      <c r="E730" s="143" t="s">
        <v>1058</v>
      </c>
      <c r="F730" s="52" t="s">
        <v>19</v>
      </c>
      <c r="G730" s="35">
        <v>45715</v>
      </c>
      <c r="H730" s="335">
        <v>45715</v>
      </c>
      <c r="I730" s="335">
        <v>47091</v>
      </c>
      <c r="J730" s="35">
        <v>2746</v>
      </c>
      <c r="K730" s="35">
        <f>G730+J730</f>
        <v>48461</v>
      </c>
    </row>
    <row r="731" spans="2:11" ht="47.25">
      <c r="B731" s="147" t="s">
        <v>947</v>
      </c>
      <c r="C731" s="165" t="s">
        <v>108</v>
      </c>
      <c r="D731" s="163" t="s">
        <v>31</v>
      </c>
      <c r="E731" s="143" t="s">
        <v>1058</v>
      </c>
      <c r="F731" s="52" t="s">
        <v>10</v>
      </c>
      <c r="G731" s="35">
        <v>19601</v>
      </c>
      <c r="H731" s="335">
        <v>17101</v>
      </c>
      <c r="I731" s="335">
        <v>13201</v>
      </c>
      <c r="J731" s="35"/>
      <c r="K731" s="35">
        <f>G731+J731</f>
        <v>19601</v>
      </c>
    </row>
    <row r="732" spans="2:11" s="24" customFormat="1" ht="31.5">
      <c r="B732" s="147" t="s">
        <v>144</v>
      </c>
      <c r="C732" s="165" t="s">
        <v>108</v>
      </c>
      <c r="D732" s="163" t="s">
        <v>31</v>
      </c>
      <c r="E732" s="143" t="s">
        <v>1058</v>
      </c>
      <c r="F732" s="52" t="s">
        <v>52</v>
      </c>
      <c r="G732" s="35">
        <v>409</v>
      </c>
      <c r="H732" s="335">
        <v>409</v>
      </c>
      <c r="I732" s="335">
        <v>409</v>
      </c>
      <c r="J732" s="35"/>
      <c r="K732" s="35">
        <f>G732+J732</f>
        <v>409</v>
      </c>
    </row>
    <row r="733" spans="2:11" s="24" customFormat="1" ht="47.25">
      <c r="B733" s="147" t="s">
        <v>1811</v>
      </c>
      <c r="C733" s="165" t="s">
        <v>108</v>
      </c>
      <c r="D733" s="163" t="s">
        <v>31</v>
      </c>
      <c r="E733" s="143" t="s">
        <v>1059</v>
      </c>
      <c r="F733" s="52"/>
      <c r="G733" s="35">
        <f>G734</f>
        <v>10746</v>
      </c>
      <c r="H733" s="335">
        <f>H734</f>
        <v>10746</v>
      </c>
      <c r="I733" s="335">
        <f>I734</f>
        <v>11033</v>
      </c>
      <c r="J733" s="35">
        <f>J734</f>
        <v>0</v>
      </c>
      <c r="K733" s="35">
        <f>K734</f>
        <v>10746</v>
      </c>
    </row>
    <row r="734" spans="2:11" s="24" customFormat="1" ht="31.5" customHeight="1" thickBot="1">
      <c r="B734" s="394" t="s">
        <v>1055</v>
      </c>
      <c r="C734" s="166" t="s">
        <v>108</v>
      </c>
      <c r="D734" s="163" t="s">
        <v>31</v>
      </c>
      <c r="E734" s="143" t="s">
        <v>1060</v>
      </c>
      <c r="F734" s="52" t="s">
        <v>64</v>
      </c>
      <c r="G734" s="35">
        <v>10746</v>
      </c>
      <c r="H734" s="335">
        <v>10746</v>
      </c>
      <c r="I734" s="335">
        <v>11033</v>
      </c>
      <c r="J734" s="35"/>
      <c r="K734" s="35">
        <f>G734+J734</f>
        <v>10746</v>
      </c>
    </row>
    <row r="735" spans="2:11" s="24" customFormat="1" ht="16.5" thickBot="1">
      <c r="B735" s="250" t="s">
        <v>76</v>
      </c>
      <c r="C735" s="8" t="s">
        <v>96</v>
      </c>
      <c r="D735" s="14"/>
      <c r="E735" s="14"/>
      <c r="F735" s="79"/>
      <c r="G735" s="33">
        <f>G736+G772+G881+G906+G929+G939+G980+G986+G864</f>
        <v>15517017</v>
      </c>
      <c r="H735" s="332">
        <f>H736+H772+H881+H906+H929+H939+H980+H986+H864</f>
        <v>15971766</v>
      </c>
      <c r="I735" s="332">
        <f>I736+I772+I881+I906+I929+I939+I980+I986+I864</f>
        <v>16699903</v>
      </c>
      <c r="J735" s="33">
        <f>J736+J772+J881+J906+J929+J939+J980+J986+J864</f>
        <v>484445</v>
      </c>
      <c r="K735" s="33">
        <f>K736+K772+K881+K906+K929+K939+K980+K986+K864</f>
        <v>16001462</v>
      </c>
    </row>
    <row r="736" spans="2:11" s="24" customFormat="1" ht="16.5" thickBot="1">
      <c r="B736" s="251" t="s">
        <v>91</v>
      </c>
      <c r="C736" s="43" t="s">
        <v>96</v>
      </c>
      <c r="D736" s="29">
        <v>1</v>
      </c>
      <c r="E736" s="7"/>
      <c r="F736" s="30"/>
      <c r="G736" s="37">
        <f>G737+G762</f>
        <v>2857136</v>
      </c>
      <c r="H736" s="362">
        <f>H737+H762</f>
        <v>2782140</v>
      </c>
      <c r="I736" s="362">
        <f>I737+I762</f>
        <v>3081234</v>
      </c>
      <c r="J736" s="37">
        <f>J737+J762+J766</f>
        <v>311120</v>
      </c>
      <c r="K736" s="37">
        <f>K737+K762+K766</f>
        <v>3168256</v>
      </c>
    </row>
    <row r="737" spans="2:11" s="24" customFormat="1" ht="31.5">
      <c r="B737" s="243" t="s">
        <v>1812</v>
      </c>
      <c r="C737" s="68" t="s">
        <v>102</v>
      </c>
      <c r="D737" s="69" t="s">
        <v>28</v>
      </c>
      <c r="E737" s="186" t="s">
        <v>3</v>
      </c>
      <c r="F737" s="184"/>
      <c r="G737" s="213">
        <f>G738</f>
        <v>2857136</v>
      </c>
      <c r="H737" s="363">
        <f>H738</f>
        <v>2782140</v>
      </c>
      <c r="I737" s="363">
        <f>I738</f>
        <v>3081234</v>
      </c>
      <c r="J737" s="213">
        <f>J738</f>
        <v>-134242</v>
      </c>
      <c r="K737" s="213">
        <f>K738</f>
        <v>2722894</v>
      </c>
    </row>
    <row r="738" spans="2:11" s="24" customFormat="1" ht="15.75">
      <c r="B738" s="146" t="s">
        <v>1813</v>
      </c>
      <c r="C738" s="70" t="s">
        <v>102</v>
      </c>
      <c r="D738" s="71" t="s">
        <v>28</v>
      </c>
      <c r="E738" s="130" t="s">
        <v>464</v>
      </c>
      <c r="F738" s="81"/>
      <c r="G738" s="211">
        <f>G739+G741+G743</f>
        <v>2857136</v>
      </c>
      <c r="H738" s="356">
        <f>H739+H741+H743</f>
        <v>2782140</v>
      </c>
      <c r="I738" s="356">
        <f>I739+I741+I743</f>
        <v>3081234</v>
      </c>
      <c r="J738" s="211">
        <f>J739+J741+J743</f>
        <v>-134242</v>
      </c>
      <c r="K738" s="211">
        <f>K739+K741+K743</f>
        <v>2722894</v>
      </c>
    </row>
    <row r="739" spans="2:11" s="24" customFormat="1" ht="31.5">
      <c r="B739" s="146" t="s">
        <v>1814</v>
      </c>
      <c r="C739" s="70" t="s">
        <v>102</v>
      </c>
      <c r="D739" s="71" t="s">
        <v>28</v>
      </c>
      <c r="E739" s="130" t="s">
        <v>825</v>
      </c>
      <c r="F739" s="81"/>
      <c r="G739" s="211">
        <f>G740</f>
        <v>2605216</v>
      </c>
      <c r="H739" s="356">
        <f>H740</f>
        <v>2714774</v>
      </c>
      <c r="I739" s="356">
        <f>I740</f>
        <v>2933868</v>
      </c>
      <c r="J739" s="211">
        <f>J740</f>
        <v>0</v>
      </c>
      <c r="K739" s="211">
        <f>K740</f>
        <v>2605216</v>
      </c>
    </row>
    <row r="740" spans="2:11" s="24" customFormat="1" ht="63">
      <c r="B740" s="146" t="s">
        <v>826</v>
      </c>
      <c r="C740" s="70" t="s">
        <v>102</v>
      </c>
      <c r="D740" s="71" t="s">
        <v>28</v>
      </c>
      <c r="E740" s="130" t="s">
        <v>827</v>
      </c>
      <c r="F740" s="81">
        <v>500</v>
      </c>
      <c r="G740" s="35">
        <v>2605216</v>
      </c>
      <c r="H740" s="335">
        <v>2714774</v>
      </c>
      <c r="I740" s="335">
        <v>2933868</v>
      </c>
      <c r="J740" s="35"/>
      <c r="K740" s="35">
        <f>G740+J740</f>
        <v>2605216</v>
      </c>
    </row>
    <row r="741" spans="2:11" s="24" customFormat="1" ht="31.5">
      <c r="B741" s="146" t="s">
        <v>1815</v>
      </c>
      <c r="C741" s="70" t="s">
        <v>102</v>
      </c>
      <c r="D741" s="71" t="s">
        <v>28</v>
      </c>
      <c r="E741" s="130" t="s">
        <v>828</v>
      </c>
      <c r="F741" s="81"/>
      <c r="G741" s="211">
        <f>G742</f>
        <v>67366</v>
      </c>
      <c r="H741" s="356">
        <f>H742</f>
        <v>67366</v>
      </c>
      <c r="I741" s="356">
        <f>I742</f>
        <v>67366</v>
      </c>
      <c r="J741" s="211">
        <f>J742</f>
        <v>0</v>
      </c>
      <c r="K741" s="211">
        <f>K742</f>
        <v>67366</v>
      </c>
    </row>
    <row r="742" spans="2:11" s="24" customFormat="1" ht="31.5">
      <c r="B742" s="146" t="s">
        <v>829</v>
      </c>
      <c r="C742" s="70" t="s">
        <v>102</v>
      </c>
      <c r="D742" s="71" t="s">
        <v>28</v>
      </c>
      <c r="E742" s="130" t="s">
        <v>830</v>
      </c>
      <c r="F742" s="81">
        <v>500</v>
      </c>
      <c r="G742" s="35">
        <v>67366</v>
      </c>
      <c r="H742" s="335">
        <v>67366</v>
      </c>
      <c r="I742" s="335">
        <v>67366</v>
      </c>
      <c r="J742" s="35"/>
      <c r="K742" s="35">
        <f>G742+J742</f>
        <v>67366</v>
      </c>
    </row>
    <row r="743" spans="2:11" s="24" customFormat="1" ht="15" customHeight="1">
      <c r="B743" s="395" t="s">
        <v>1816</v>
      </c>
      <c r="C743" s="70" t="s">
        <v>102</v>
      </c>
      <c r="D743" s="71" t="s">
        <v>28</v>
      </c>
      <c r="E743" s="130" t="s">
        <v>465</v>
      </c>
      <c r="F743" s="81"/>
      <c r="G743" s="211">
        <f>G745+G746+G761+G744</f>
        <v>184554</v>
      </c>
      <c r="H743" s="356">
        <f>H745+H746+H761+H744</f>
        <v>0</v>
      </c>
      <c r="I743" s="356">
        <f>I745+I746+I761+I744</f>
        <v>80000</v>
      </c>
      <c r="J743" s="211">
        <f>J745+J746+J761+J744</f>
        <v>-134242</v>
      </c>
      <c r="K743" s="211">
        <f>K745+K746+K761+K744</f>
        <v>50312</v>
      </c>
    </row>
    <row r="744" spans="2:11" s="24" customFormat="1" ht="31.5" hidden="1">
      <c r="B744" s="146" t="s">
        <v>1267</v>
      </c>
      <c r="C744" s="70" t="s">
        <v>102</v>
      </c>
      <c r="D744" s="71" t="s">
        <v>28</v>
      </c>
      <c r="E744" s="130" t="s">
        <v>1294</v>
      </c>
      <c r="F744" s="81">
        <v>400</v>
      </c>
      <c r="G744" s="211"/>
      <c r="H744" s="356"/>
      <c r="I744" s="356"/>
      <c r="J744" s="211"/>
      <c r="K744" s="211"/>
    </row>
    <row r="745" spans="2:11" ht="63">
      <c r="B745" s="146" t="s">
        <v>466</v>
      </c>
      <c r="C745" s="70" t="s">
        <v>102</v>
      </c>
      <c r="D745" s="71" t="s">
        <v>28</v>
      </c>
      <c r="E745" s="130" t="s">
        <v>467</v>
      </c>
      <c r="F745" s="81">
        <v>400</v>
      </c>
      <c r="G745" s="35">
        <v>171454</v>
      </c>
      <c r="H745" s="335"/>
      <c r="I745" s="335">
        <v>80000</v>
      </c>
      <c r="J745" s="35">
        <v>-134242</v>
      </c>
      <c r="K745" s="35">
        <f aca="true" t="shared" si="40" ref="K745:K761">G745+J745</f>
        <v>37212</v>
      </c>
    </row>
    <row r="746" spans="2:11" ht="51" customHeight="1">
      <c r="B746" s="146" t="s">
        <v>1629</v>
      </c>
      <c r="C746" s="70" t="s">
        <v>102</v>
      </c>
      <c r="D746" s="71" t="s">
        <v>28</v>
      </c>
      <c r="E746" s="130" t="s">
        <v>468</v>
      </c>
      <c r="F746" s="81">
        <v>500</v>
      </c>
      <c r="G746" s="35">
        <v>5000</v>
      </c>
      <c r="H746" s="335"/>
      <c r="I746" s="335"/>
      <c r="J746" s="35"/>
      <c r="K746" s="35">
        <f t="shared" si="40"/>
        <v>5000</v>
      </c>
    </row>
    <row r="747" spans="2:11" ht="15.75" hidden="1">
      <c r="B747" s="146"/>
      <c r="C747" s="70"/>
      <c r="D747" s="71"/>
      <c r="E747" s="81"/>
      <c r="F747" s="81"/>
      <c r="G747" s="35" t="e">
        <f>#REF!+#REF!</f>
        <v>#REF!</v>
      </c>
      <c r="H747" s="335" t="e">
        <f>#REF!+#REF!</f>
        <v>#REF!</v>
      </c>
      <c r="I747" s="335" t="e">
        <f>#REF!+#REF!</f>
        <v>#REF!</v>
      </c>
      <c r="J747" s="35"/>
      <c r="K747" s="35" t="e">
        <f t="shared" si="40"/>
        <v>#REF!</v>
      </c>
    </row>
    <row r="748" spans="2:11" ht="15.75" hidden="1">
      <c r="B748" s="146"/>
      <c r="C748" s="70"/>
      <c r="D748" s="71"/>
      <c r="E748" s="81"/>
      <c r="F748" s="81"/>
      <c r="G748" s="35" t="e">
        <f>#REF!+#REF!</f>
        <v>#REF!</v>
      </c>
      <c r="H748" s="335" t="e">
        <f>#REF!+#REF!</f>
        <v>#REF!</v>
      </c>
      <c r="I748" s="335" t="e">
        <f>#REF!+#REF!</f>
        <v>#REF!</v>
      </c>
      <c r="J748" s="35"/>
      <c r="K748" s="35" t="e">
        <f t="shared" si="40"/>
        <v>#REF!</v>
      </c>
    </row>
    <row r="749" spans="2:11" ht="15.75" hidden="1">
      <c r="B749" s="146"/>
      <c r="C749" s="70"/>
      <c r="D749" s="71"/>
      <c r="E749" s="81"/>
      <c r="F749" s="81"/>
      <c r="G749" s="35" t="e">
        <f>#REF!+#REF!</f>
        <v>#REF!</v>
      </c>
      <c r="H749" s="335" t="e">
        <f>#REF!+#REF!</f>
        <v>#REF!</v>
      </c>
      <c r="I749" s="335" t="e">
        <f>#REF!+#REF!</f>
        <v>#REF!</v>
      </c>
      <c r="J749" s="35"/>
      <c r="K749" s="35" t="e">
        <f t="shared" si="40"/>
        <v>#REF!</v>
      </c>
    </row>
    <row r="750" spans="2:11" ht="15.75" hidden="1">
      <c r="B750" s="146"/>
      <c r="C750" s="70"/>
      <c r="D750" s="71"/>
      <c r="E750" s="81"/>
      <c r="F750" s="81"/>
      <c r="G750" s="35" t="e">
        <f>#REF!+#REF!</f>
        <v>#REF!</v>
      </c>
      <c r="H750" s="335" t="e">
        <f>#REF!+#REF!</f>
        <v>#REF!</v>
      </c>
      <c r="I750" s="335" t="e">
        <f>#REF!+#REF!</f>
        <v>#REF!</v>
      </c>
      <c r="J750" s="35"/>
      <c r="K750" s="35" t="e">
        <f t="shared" si="40"/>
        <v>#REF!</v>
      </c>
    </row>
    <row r="751" spans="2:11" ht="15.75" hidden="1">
      <c r="B751" s="146"/>
      <c r="C751" s="70"/>
      <c r="D751" s="71"/>
      <c r="E751" s="81"/>
      <c r="F751" s="81"/>
      <c r="G751" s="35" t="e">
        <f>#REF!+#REF!</f>
        <v>#REF!</v>
      </c>
      <c r="H751" s="335" t="e">
        <f>#REF!+#REF!</f>
        <v>#REF!</v>
      </c>
      <c r="I751" s="335" t="e">
        <f>#REF!+#REF!</f>
        <v>#REF!</v>
      </c>
      <c r="J751" s="35"/>
      <c r="K751" s="35" t="e">
        <f t="shared" si="40"/>
        <v>#REF!</v>
      </c>
    </row>
    <row r="752" spans="2:11" ht="15.75" hidden="1">
      <c r="B752" s="146"/>
      <c r="C752" s="70"/>
      <c r="D752" s="71"/>
      <c r="E752" s="81"/>
      <c r="F752" s="81"/>
      <c r="G752" s="35" t="e">
        <f>#REF!+#REF!</f>
        <v>#REF!</v>
      </c>
      <c r="H752" s="335" t="e">
        <f>#REF!+#REF!</f>
        <v>#REF!</v>
      </c>
      <c r="I752" s="335" t="e">
        <f>#REF!+#REF!</f>
        <v>#REF!</v>
      </c>
      <c r="J752" s="35"/>
      <c r="K752" s="35" t="e">
        <f t="shared" si="40"/>
        <v>#REF!</v>
      </c>
    </row>
    <row r="753" spans="2:11" ht="85.5" customHeight="1" hidden="1">
      <c r="B753" s="252"/>
      <c r="C753" s="44"/>
      <c r="D753" s="4"/>
      <c r="E753" s="4"/>
      <c r="F753" s="22"/>
      <c r="G753" s="35" t="e">
        <f>#REF!+#REF!</f>
        <v>#REF!</v>
      </c>
      <c r="H753" s="335" t="e">
        <f>#REF!+#REF!</f>
        <v>#REF!</v>
      </c>
      <c r="I753" s="335" t="e">
        <f>#REF!+#REF!</f>
        <v>#REF!</v>
      </c>
      <c r="J753" s="35"/>
      <c r="K753" s="35" t="e">
        <f t="shared" si="40"/>
        <v>#REF!</v>
      </c>
    </row>
    <row r="754" spans="2:11" ht="15.75" hidden="1">
      <c r="B754" s="253"/>
      <c r="C754" s="44"/>
      <c r="D754" s="4"/>
      <c r="E754" s="4"/>
      <c r="F754" s="22"/>
      <c r="G754" s="35" t="e">
        <f>#REF!+#REF!</f>
        <v>#REF!</v>
      </c>
      <c r="H754" s="335" t="e">
        <f>#REF!+#REF!</f>
        <v>#REF!</v>
      </c>
      <c r="I754" s="335" t="e">
        <f>#REF!+#REF!</f>
        <v>#REF!</v>
      </c>
      <c r="J754" s="35"/>
      <c r="K754" s="35" t="e">
        <f t="shared" si="40"/>
        <v>#REF!</v>
      </c>
    </row>
    <row r="755" spans="2:11" ht="111" customHeight="1" hidden="1">
      <c r="B755" s="254"/>
      <c r="C755" s="44"/>
      <c r="D755" s="4"/>
      <c r="E755" s="4"/>
      <c r="F755" s="22"/>
      <c r="G755" s="35" t="e">
        <f>#REF!+#REF!</f>
        <v>#REF!</v>
      </c>
      <c r="H755" s="335" t="e">
        <f>#REF!+#REF!</f>
        <v>#REF!</v>
      </c>
      <c r="I755" s="335" t="e">
        <f>#REF!+#REF!</f>
        <v>#REF!</v>
      </c>
      <c r="J755" s="35"/>
      <c r="K755" s="35" t="e">
        <f t="shared" si="40"/>
        <v>#REF!</v>
      </c>
    </row>
    <row r="756" spans="2:11" ht="15.75" hidden="1">
      <c r="B756" s="255"/>
      <c r="C756" s="44"/>
      <c r="D756" s="4"/>
      <c r="E756" s="4"/>
      <c r="F756" s="22"/>
      <c r="G756" s="35" t="e">
        <f>#REF!+#REF!</f>
        <v>#REF!</v>
      </c>
      <c r="H756" s="335" t="e">
        <f>#REF!+#REF!</f>
        <v>#REF!</v>
      </c>
      <c r="I756" s="335" t="e">
        <f>#REF!+#REF!</f>
        <v>#REF!</v>
      </c>
      <c r="J756" s="35"/>
      <c r="K756" s="35" t="e">
        <f t="shared" si="40"/>
        <v>#REF!</v>
      </c>
    </row>
    <row r="757" spans="2:11" ht="15.75" hidden="1">
      <c r="B757" s="121"/>
      <c r="C757" s="44"/>
      <c r="D757" s="4"/>
      <c r="E757" s="4"/>
      <c r="F757" s="22"/>
      <c r="G757" s="35" t="e">
        <f>#REF!+#REF!</f>
        <v>#REF!</v>
      </c>
      <c r="H757" s="335" t="e">
        <f>#REF!+#REF!</f>
        <v>#REF!</v>
      </c>
      <c r="I757" s="335" t="e">
        <f>#REF!+#REF!</f>
        <v>#REF!</v>
      </c>
      <c r="J757" s="35"/>
      <c r="K757" s="35" t="e">
        <f t="shared" si="40"/>
        <v>#REF!</v>
      </c>
    </row>
    <row r="758" spans="2:11" ht="15.75" hidden="1">
      <c r="B758" s="255"/>
      <c r="C758" s="44"/>
      <c r="D758" s="4"/>
      <c r="E758" s="4"/>
      <c r="F758" s="22"/>
      <c r="G758" s="35" t="e">
        <f>#REF!+#REF!</f>
        <v>#REF!</v>
      </c>
      <c r="H758" s="335" t="e">
        <f>#REF!+#REF!</f>
        <v>#REF!</v>
      </c>
      <c r="I758" s="335" t="e">
        <f>#REF!+#REF!</f>
        <v>#REF!</v>
      </c>
      <c r="J758" s="35"/>
      <c r="K758" s="35" t="e">
        <f t="shared" si="40"/>
        <v>#REF!</v>
      </c>
    </row>
    <row r="759" spans="2:11" ht="105.75" customHeight="1" hidden="1">
      <c r="B759" s="121"/>
      <c r="C759" s="44"/>
      <c r="D759" s="4"/>
      <c r="E759" s="4"/>
      <c r="F759" s="22"/>
      <c r="G759" s="35" t="e">
        <f>#REF!+#REF!</f>
        <v>#REF!</v>
      </c>
      <c r="H759" s="335" t="e">
        <f>#REF!+#REF!</f>
        <v>#REF!</v>
      </c>
      <c r="I759" s="335" t="e">
        <f>#REF!+#REF!</f>
        <v>#REF!</v>
      </c>
      <c r="J759" s="35"/>
      <c r="K759" s="35" t="e">
        <f t="shared" si="40"/>
        <v>#REF!</v>
      </c>
    </row>
    <row r="760" spans="2:11" ht="15.75" hidden="1">
      <c r="B760" s="255"/>
      <c r="C760" s="44"/>
      <c r="D760" s="4"/>
      <c r="E760" s="4"/>
      <c r="F760" s="22"/>
      <c r="G760" s="35" t="e">
        <f>#REF!+#REF!</f>
        <v>#REF!</v>
      </c>
      <c r="H760" s="335" t="e">
        <f>#REF!+#REF!</f>
        <v>#REF!</v>
      </c>
      <c r="I760" s="335" t="e">
        <f>#REF!+#REF!</f>
        <v>#REF!</v>
      </c>
      <c r="J760" s="35"/>
      <c r="K760" s="35" t="e">
        <f t="shared" si="40"/>
        <v>#REF!</v>
      </c>
    </row>
    <row r="761" spans="2:11" ht="31.5">
      <c r="B761" s="255" t="s">
        <v>1221</v>
      </c>
      <c r="C761" s="70" t="s">
        <v>102</v>
      </c>
      <c r="D761" s="71" t="s">
        <v>28</v>
      </c>
      <c r="E761" s="132" t="s">
        <v>1220</v>
      </c>
      <c r="F761" s="22">
        <v>500</v>
      </c>
      <c r="G761" s="35">
        <v>8100</v>
      </c>
      <c r="H761" s="335"/>
      <c r="I761" s="335"/>
      <c r="J761" s="35"/>
      <c r="K761" s="35">
        <f t="shared" si="40"/>
        <v>8100</v>
      </c>
    </row>
    <row r="762" spans="2:11" ht="31.5">
      <c r="B762" s="255" t="s">
        <v>1245</v>
      </c>
      <c r="C762" s="70" t="s">
        <v>102</v>
      </c>
      <c r="D762" s="71" t="s">
        <v>28</v>
      </c>
      <c r="E762" s="132" t="s">
        <v>29</v>
      </c>
      <c r="F762" s="22"/>
      <c r="G762" s="35">
        <f>G763</f>
        <v>0</v>
      </c>
      <c r="H762" s="335">
        <f>H763</f>
        <v>0</v>
      </c>
      <c r="I762" s="335">
        <f>I763</f>
        <v>0</v>
      </c>
      <c r="J762" s="35">
        <f>J763</f>
        <v>12851</v>
      </c>
      <c r="K762" s="35">
        <f>K763</f>
        <v>12851</v>
      </c>
    </row>
    <row r="763" spans="2:11" ht="18" customHeight="1">
      <c r="B763" s="257" t="s">
        <v>1769</v>
      </c>
      <c r="C763" s="44" t="s">
        <v>102</v>
      </c>
      <c r="D763" s="71" t="s">
        <v>28</v>
      </c>
      <c r="E763" s="187" t="s">
        <v>621</v>
      </c>
      <c r="F763" s="22"/>
      <c r="G763" s="35">
        <f aca="true" t="shared" si="41" ref="G763:K764">G764</f>
        <v>0</v>
      </c>
      <c r="H763" s="335">
        <f t="shared" si="41"/>
        <v>0</v>
      </c>
      <c r="I763" s="335">
        <f t="shared" si="41"/>
        <v>0</v>
      </c>
      <c r="J763" s="35">
        <f t="shared" si="41"/>
        <v>12851</v>
      </c>
      <c r="K763" s="35">
        <f t="shared" si="41"/>
        <v>12851</v>
      </c>
    </row>
    <row r="764" spans="2:11" ht="75">
      <c r="B764" s="396" t="s">
        <v>2048</v>
      </c>
      <c r="C764" s="44" t="s">
        <v>102</v>
      </c>
      <c r="D764" s="71" t="s">
        <v>28</v>
      </c>
      <c r="E764" s="187" t="s">
        <v>173</v>
      </c>
      <c r="F764" s="22"/>
      <c r="G764" s="35">
        <f t="shared" si="41"/>
        <v>0</v>
      </c>
      <c r="H764" s="335">
        <f t="shared" si="41"/>
        <v>0</v>
      </c>
      <c r="I764" s="335">
        <f t="shared" si="41"/>
        <v>0</v>
      </c>
      <c r="J764" s="35">
        <f t="shared" si="41"/>
        <v>12851</v>
      </c>
      <c r="K764" s="35">
        <f t="shared" si="41"/>
        <v>12851</v>
      </c>
    </row>
    <row r="765" spans="2:11" ht="34.5" customHeight="1">
      <c r="B765" s="255" t="s">
        <v>2056</v>
      </c>
      <c r="C765" s="44" t="s">
        <v>102</v>
      </c>
      <c r="D765" s="71" t="s">
        <v>28</v>
      </c>
      <c r="E765" s="188" t="s">
        <v>158</v>
      </c>
      <c r="F765" s="81">
        <v>500</v>
      </c>
      <c r="G765" s="35"/>
      <c r="H765" s="335"/>
      <c r="I765" s="335"/>
      <c r="J765" s="35">
        <v>12851</v>
      </c>
      <c r="K765" s="35">
        <f>G765+J765</f>
        <v>12851</v>
      </c>
    </row>
    <row r="766" spans="2:11" ht="50.25" customHeight="1">
      <c r="B766" s="146" t="s">
        <v>958</v>
      </c>
      <c r="C766" s="13" t="s">
        <v>102</v>
      </c>
      <c r="D766" s="13" t="s">
        <v>28</v>
      </c>
      <c r="E766" s="326">
        <v>9</v>
      </c>
      <c r="F766" s="22"/>
      <c r="G766" s="35"/>
      <c r="H766" s="335"/>
      <c r="I766" s="335"/>
      <c r="J766" s="35">
        <f>J767</f>
        <v>432511</v>
      </c>
      <c r="K766" s="35">
        <f aca="true" t="shared" si="42" ref="K766:K771">G766+J766</f>
        <v>432511</v>
      </c>
    </row>
    <row r="767" spans="2:11" ht="31.5">
      <c r="B767" s="146" t="s">
        <v>1626</v>
      </c>
      <c r="C767" s="13" t="s">
        <v>102</v>
      </c>
      <c r="D767" s="13" t="s">
        <v>28</v>
      </c>
      <c r="E767" s="110" t="s">
        <v>372</v>
      </c>
      <c r="F767" s="22"/>
      <c r="G767" s="35"/>
      <c r="H767" s="335"/>
      <c r="I767" s="335"/>
      <c r="J767" s="35">
        <f>J768</f>
        <v>432511</v>
      </c>
      <c r="K767" s="35">
        <f t="shared" si="42"/>
        <v>432511</v>
      </c>
    </row>
    <row r="768" spans="2:11" ht="43.5" customHeight="1">
      <c r="B768" s="146" t="s">
        <v>1817</v>
      </c>
      <c r="C768" s="13" t="s">
        <v>102</v>
      </c>
      <c r="D768" s="13" t="s">
        <v>28</v>
      </c>
      <c r="E768" s="110" t="s">
        <v>1592</v>
      </c>
      <c r="F768" s="22"/>
      <c r="G768" s="35"/>
      <c r="H768" s="335"/>
      <c r="I768" s="335"/>
      <c r="J768" s="35">
        <f>J769+J770+J771</f>
        <v>432511</v>
      </c>
      <c r="K768" s="35">
        <f t="shared" si="42"/>
        <v>432511</v>
      </c>
    </row>
    <row r="769" spans="2:11" ht="67.5" customHeight="1" hidden="1">
      <c r="B769" s="146" t="s">
        <v>1818</v>
      </c>
      <c r="C769" s="13" t="s">
        <v>102</v>
      </c>
      <c r="D769" s="13" t="s">
        <v>28</v>
      </c>
      <c r="E769" s="110" t="s">
        <v>1593</v>
      </c>
      <c r="F769" s="22">
        <v>400</v>
      </c>
      <c r="G769" s="35"/>
      <c r="H769" s="335"/>
      <c r="I769" s="335"/>
      <c r="J769" s="35"/>
      <c r="K769" s="35">
        <f t="shared" si="42"/>
        <v>0</v>
      </c>
    </row>
    <row r="770" spans="2:11" ht="54" customHeight="1">
      <c r="B770" s="146" t="s">
        <v>1819</v>
      </c>
      <c r="C770" s="13" t="s">
        <v>102</v>
      </c>
      <c r="D770" s="13" t="s">
        <v>28</v>
      </c>
      <c r="E770" s="110" t="s">
        <v>1594</v>
      </c>
      <c r="F770" s="22">
        <v>500</v>
      </c>
      <c r="G770" s="35"/>
      <c r="H770" s="335"/>
      <c r="I770" s="335"/>
      <c r="J770" s="35">
        <v>140741</v>
      </c>
      <c r="K770" s="35">
        <f t="shared" si="42"/>
        <v>140741</v>
      </c>
    </row>
    <row r="771" spans="2:11" ht="63.75" thickBot="1">
      <c r="B771" s="146" t="s">
        <v>1820</v>
      </c>
      <c r="C771" s="13" t="s">
        <v>102</v>
      </c>
      <c r="D771" s="13" t="s">
        <v>28</v>
      </c>
      <c r="E771" s="110" t="s">
        <v>1594</v>
      </c>
      <c r="F771" s="22">
        <v>400</v>
      </c>
      <c r="G771" s="35"/>
      <c r="H771" s="335"/>
      <c r="I771" s="335"/>
      <c r="J771" s="35">
        <f>192568+99202</f>
        <v>291770</v>
      </c>
      <c r="K771" s="35">
        <f t="shared" si="42"/>
        <v>291770</v>
      </c>
    </row>
    <row r="772" spans="2:11" ht="16.5" thickBot="1">
      <c r="B772" s="172" t="s">
        <v>77</v>
      </c>
      <c r="C772" s="8" t="s">
        <v>96</v>
      </c>
      <c r="D772" s="9" t="s">
        <v>26</v>
      </c>
      <c r="E772" s="9"/>
      <c r="F772" s="11"/>
      <c r="G772" s="33">
        <f>G849+G825+G838+G844+G773+G860</f>
        <v>9811411</v>
      </c>
      <c r="H772" s="332">
        <f>H849+H825+H838+H844+H773+H860</f>
        <v>10269950</v>
      </c>
      <c r="I772" s="332">
        <f>I849+I825+I838+I844+I773+I860</f>
        <v>10582377</v>
      </c>
      <c r="J772" s="33">
        <f>J849+J825+J838+J844+J773+J860+J855</f>
        <v>159955</v>
      </c>
      <c r="K772" s="33">
        <f>K849+K825+K838+K844+K773+K860+K855</f>
        <v>9971366</v>
      </c>
    </row>
    <row r="773" spans="2:11" ht="31.5">
      <c r="B773" s="243" t="s">
        <v>1812</v>
      </c>
      <c r="C773" s="68" t="s">
        <v>102</v>
      </c>
      <c r="D773" s="69" t="s">
        <v>3</v>
      </c>
      <c r="E773" s="186" t="s">
        <v>3</v>
      </c>
      <c r="F773" s="184"/>
      <c r="G773" s="213">
        <f>G774+G810+G822</f>
        <v>9661906</v>
      </c>
      <c r="H773" s="363">
        <f>H774+H810+H822</f>
        <v>10120126</v>
      </c>
      <c r="I773" s="363">
        <f>I774+I810+I822</f>
        <v>10426044</v>
      </c>
      <c r="J773" s="213">
        <f>J774+J810+J822</f>
        <v>-1879</v>
      </c>
      <c r="K773" s="213">
        <f>K774+K810+K822</f>
        <v>9660027</v>
      </c>
    </row>
    <row r="774" spans="2:11" ht="18" customHeight="1">
      <c r="B774" s="146" t="s">
        <v>1821</v>
      </c>
      <c r="C774" s="70" t="s">
        <v>102</v>
      </c>
      <c r="D774" s="71" t="s">
        <v>3</v>
      </c>
      <c r="E774" s="130" t="s">
        <v>469</v>
      </c>
      <c r="F774" s="81"/>
      <c r="G774" s="211">
        <f>G775+G785+G787+G790+G795+G798</f>
        <v>9655541</v>
      </c>
      <c r="H774" s="356">
        <f>H775+H785+H787+H790+H795+H798</f>
        <v>10113761</v>
      </c>
      <c r="I774" s="356">
        <f>I775+I785+I787+I790+I795+I798</f>
        <v>10419679</v>
      </c>
      <c r="J774" s="211">
        <f>J775+J785+J787+J790+J795+J798+J820</f>
        <v>-1879</v>
      </c>
      <c r="K774" s="211">
        <f>K775+K785+K787+K790+K795+K798</f>
        <v>9653662</v>
      </c>
    </row>
    <row r="775" spans="2:11" ht="18" customHeight="1">
      <c r="B775" s="146" t="s">
        <v>1822</v>
      </c>
      <c r="C775" s="70" t="s">
        <v>102</v>
      </c>
      <c r="D775" s="71" t="s">
        <v>3</v>
      </c>
      <c r="E775" s="130" t="s">
        <v>837</v>
      </c>
      <c r="F775" s="81"/>
      <c r="G775" s="211">
        <f>G776+G777+G778+G779+G780+G781+G782+G783+G784</f>
        <v>9135084</v>
      </c>
      <c r="H775" s="356">
        <f>H776+H777+H778+H779+H780+H781+H782+H783+H784</f>
        <v>9455075</v>
      </c>
      <c r="I775" s="356">
        <f>I776+I777+I778+I779+I780+I781+I782+I783+I784</f>
        <v>10067955</v>
      </c>
      <c r="J775" s="211">
        <f>J776+J777+J778+J779+J780+J781+J782+J783+J784</f>
        <v>0</v>
      </c>
      <c r="K775" s="211">
        <f>K776+K777+K778+K779+K780+K781+K782+K783+K784+K820</f>
        <v>9140134</v>
      </c>
    </row>
    <row r="776" spans="2:11" ht="78.75">
      <c r="B776" s="146" t="s">
        <v>831</v>
      </c>
      <c r="C776" s="70" t="s">
        <v>102</v>
      </c>
      <c r="D776" s="71" t="s">
        <v>3</v>
      </c>
      <c r="E776" s="130" t="s">
        <v>838</v>
      </c>
      <c r="F776" s="81">
        <v>100</v>
      </c>
      <c r="G776" s="35">
        <v>12744</v>
      </c>
      <c r="H776" s="335">
        <v>13508</v>
      </c>
      <c r="I776" s="335">
        <v>14589</v>
      </c>
      <c r="J776" s="35"/>
      <c r="K776" s="35">
        <f aca="true" t="shared" si="43" ref="K776:K784">G776+J776</f>
        <v>12744</v>
      </c>
    </row>
    <row r="777" spans="2:11" ht="47.25">
      <c r="B777" s="146" t="s">
        <v>1159</v>
      </c>
      <c r="C777" s="70" t="s">
        <v>102</v>
      </c>
      <c r="D777" s="71" t="s">
        <v>3</v>
      </c>
      <c r="E777" s="130" t="s">
        <v>838</v>
      </c>
      <c r="F777" s="81">
        <v>200</v>
      </c>
      <c r="G777" s="35">
        <v>308</v>
      </c>
      <c r="H777" s="335">
        <v>308</v>
      </c>
      <c r="I777" s="335">
        <v>308</v>
      </c>
      <c r="J777" s="35"/>
      <c r="K777" s="35">
        <f t="shared" si="43"/>
        <v>308</v>
      </c>
    </row>
    <row r="778" spans="2:11" ht="47.25">
      <c r="B778" s="146" t="s">
        <v>1120</v>
      </c>
      <c r="C778" s="70" t="s">
        <v>102</v>
      </c>
      <c r="D778" s="71" t="s">
        <v>3</v>
      </c>
      <c r="E778" s="130" t="s">
        <v>838</v>
      </c>
      <c r="F778" s="81" t="s">
        <v>18</v>
      </c>
      <c r="G778" s="35">
        <v>454399</v>
      </c>
      <c r="H778" s="335">
        <v>466563</v>
      </c>
      <c r="I778" s="335">
        <v>495159</v>
      </c>
      <c r="J778" s="35"/>
      <c r="K778" s="35">
        <f t="shared" si="43"/>
        <v>454399</v>
      </c>
    </row>
    <row r="779" spans="2:11" ht="31.5">
      <c r="B779" s="146" t="s">
        <v>832</v>
      </c>
      <c r="C779" s="70" t="s">
        <v>102</v>
      </c>
      <c r="D779" s="71" t="s">
        <v>3</v>
      </c>
      <c r="E779" s="130" t="s">
        <v>838</v>
      </c>
      <c r="F779" s="81">
        <v>800</v>
      </c>
      <c r="G779" s="35">
        <v>4</v>
      </c>
      <c r="H779" s="335">
        <v>4</v>
      </c>
      <c r="I779" s="335">
        <v>4</v>
      </c>
      <c r="J779" s="35"/>
      <c r="K779" s="35">
        <f t="shared" si="43"/>
        <v>4</v>
      </c>
    </row>
    <row r="780" spans="2:11" ht="47.25">
      <c r="B780" s="146" t="s">
        <v>336</v>
      </c>
      <c r="C780" s="70" t="s">
        <v>102</v>
      </c>
      <c r="D780" s="71" t="s">
        <v>3</v>
      </c>
      <c r="E780" s="130" t="s">
        <v>839</v>
      </c>
      <c r="F780" s="81">
        <v>600</v>
      </c>
      <c r="G780" s="35">
        <v>10724</v>
      </c>
      <c r="H780" s="335">
        <v>11158</v>
      </c>
      <c r="I780" s="335">
        <v>11709</v>
      </c>
      <c r="J780" s="35"/>
      <c r="K780" s="35">
        <f t="shared" si="43"/>
        <v>10724</v>
      </c>
    </row>
    <row r="781" spans="2:11" ht="94.5">
      <c r="B781" s="146" t="s">
        <v>833</v>
      </c>
      <c r="C781" s="70" t="s">
        <v>102</v>
      </c>
      <c r="D781" s="71" t="s">
        <v>3</v>
      </c>
      <c r="E781" s="130" t="s">
        <v>840</v>
      </c>
      <c r="F781" s="81">
        <v>100</v>
      </c>
      <c r="G781" s="35">
        <v>255</v>
      </c>
      <c r="H781" s="335">
        <v>255</v>
      </c>
      <c r="I781" s="335">
        <v>255</v>
      </c>
      <c r="J781" s="35"/>
      <c r="K781" s="35">
        <f t="shared" si="43"/>
        <v>255</v>
      </c>
    </row>
    <row r="782" spans="2:11" ht="63">
      <c r="B782" s="146" t="s">
        <v>1121</v>
      </c>
      <c r="C782" s="70" t="s">
        <v>102</v>
      </c>
      <c r="D782" s="71" t="s">
        <v>3</v>
      </c>
      <c r="E782" s="130" t="s">
        <v>840</v>
      </c>
      <c r="F782" s="81">
        <v>600</v>
      </c>
      <c r="G782" s="35">
        <v>1775</v>
      </c>
      <c r="H782" s="335">
        <v>1775</v>
      </c>
      <c r="I782" s="335">
        <v>1775</v>
      </c>
      <c r="J782" s="35"/>
      <c r="K782" s="35">
        <f t="shared" si="43"/>
        <v>1775</v>
      </c>
    </row>
    <row r="783" spans="2:11" ht="31.5">
      <c r="B783" s="146" t="s">
        <v>834</v>
      </c>
      <c r="C783" s="70" t="s">
        <v>102</v>
      </c>
      <c r="D783" s="71" t="s">
        <v>3</v>
      </c>
      <c r="E783" s="130" t="s">
        <v>841</v>
      </c>
      <c r="F783" s="81">
        <v>500</v>
      </c>
      <c r="G783" s="35">
        <v>8549966</v>
      </c>
      <c r="H783" s="335">
        <v>8856595</v>
      </c>
      <c r="I783" s="335">
        <v>9439247</v>
      </c>
      <c r="J783" s="35"/>
      <c r="K783" s="35">
        <f t="shared" si="43"/>
        <v>8549966</v>
      </c>
    </row>
    <row r="784" spans="2:11" ht="54.75" customHeight="1">
      <c r="B784" s="146" t="s">
        <v>835</v>
      </c>
      <c r="C784" s="70" t="s">
        <v>102</v>
      </c>
      <c r="D784" s="71" t="s">
        <v>3</v>
      </c>
      <c r="E784" s="130" t="s">
        <v>842</v>
      </c>
      <c r="F784" s="81">
        <v>500</v>
      </c>
      <c r="G784" s="35">
        <v>104909</v>
      </c>
      <c r="H784" s="335">
        <v>104909</v>
      </c>
      <c r="I784" s="335">
        <v>104909</v>
      </c>
      <c r="J784" s="35"/>
      <c r="K784" s="35">
        <f t="shared" si="43"/>
        <v>104909</v>
      </c>
    </row>
    <row r="785" spans="2:11" ht="19.5" customHeight="1">
      <c r="B785" s="146" t="s">
        <v>875</v>
      </c>
      <c r="C785" s="70" t="s">
        <v>102</v>
      </c>
      <c r="D785" s="71" t="s">
        <v>3</v>
      </c>
      <c r="E785" s="130" t="s">
        <v>843</v>
      </c>
      <c r="F785" s="81"/>
      <c r="G785" s="211">
        <f>G786</f>
        <v>846</v>
      </c>
      <c r="H785" s="356">
        <f>H786</f>
        <v>876</v>
      </c>
      <c r="I785" s="356">
        <f>I786</f>
        <v>894</v>
      </c>
      <c r="J785" s="211">
        <f>J786</f>
        <v>0</v>
      </c>
      <c r="K785" s="211">
        <f>K786</f>
        <v>846</v>
      </c>
    </row>
    <row r="786" spans="2:11" ht="35.25" customHeight="1">
      <c r="B786" s="146" t="s">
        <v>836</v>
      </c>
      <c r="C786" s="70" t="s">
        <v>102</v>
      </c>
      <c r="D786" s="71" t="s">
        <v>3</v>
      </c>
      <c r="E786" s="130" t="s">
        <v>844</v>
      </c>
      <c r="F786" s="81" t="s">
        <v>73</v>
      </c>
      <c r="G786" s="35">
        <v>846</v>
      </c>
      <c r="H786" s="335">
        <v>876</v>
      </c>
      <c r="I786" s="335">
        <v>894</v>
      </c>
      <c r="J786" s="35"/>
      <c r="K786" s="35">
        <f>G786+J786</f>
        <v>846</v>
      </c>
    </row>
    <row r="787" spans="2:11" ht="15.75">
      <c r="B787" s="146" t="s">
        <v>1823</v>
      </c>
      <c r="C787" s="70" t="s">
        <v>102</v>
      </c>
      <c r="D787" s="71" t="s">
        <v>3</v>
      </c>
      <c r="E787" s="130" t="s">
        <v>845</v>
      </c>
      <c r="F787" s="81"/>
      <c r="G787" s="211">
        <f>G788+G789</f>
        <v>67020</v>
      </c>
      <c r="H787" s="356">
        <f>H788+H789</f>
        <v>67020</v>
      </c>
      <c r="I787" s="356">
        <f>I788+I789</f>
        <v>67020</v>
      </c>
      <c r="J787" s="211">
        <f>J788+J789</f>
        <v>-5050</v>
      </c>
      <c r="K787" s="211">
        <f>K788+K789</f>
        <v>61970</v>
      </c>
    </row>
    <row r="788" spans="2:11" ht="52.5" customHeight="1">
      <c r="B788" s="146" t="s">
        <v>2059</v>
      </c>
      <c r="C788" s="70" t="s">
        <v>102</v>
      </c>
      <c r="D788" s="71" t="s">
        <v>3</v>
      </c>
      <c r="E788" s="130" t="s">
        <v>846</v>
      </c>
      <c r="F788" s="81" t="s">
        <v>10</v>
      </c>
      <c r="G788" s="35">
        <v>6300</v>
      </c>
      <c r="H788" s="335">
        <v>6300</v>
      </c>
      <c r="I788" s="335">
        <v>6300</v>
      </c>
      <c r="J788" s="35">
        <v>-5050</v>
      </c>
      <c r="K788" s="35">
        <f>G788+J788</f>
        <v>1250</v>
      </c>
    </row>
    <row r="789" spans="2:11" ht="31.5">
      <c r="B789" s="146" t="s">
        <v>597</v>
      </c>
      <c r="C789" s="70" t="s">
        <v>102</v>
      </c>
      <c r="D789" s="71" t="s">
        <v>3</v>
      </c>
      <c r="E789" s="130" t="s">
        <v>1507</v>
      </c>
      <c r="F789" s="81">
        <v>200</v>
      </c>
      <c r="G789" s="35">
        <v>60720</v>
      </c>
      <c r="H789" s="335">
        <v>60720</v>
      </c>
      <c r="I789" s="335">
        <v>60720</v>
      </c>
      <c r="J789" s="35"/>
      <c r="K789" s="35">
        <f>G789+J789</f>
        <v>60720</v>
      </c>
    </row>
    <row r="790" spans="2:11" ht="19.5" customHeight="1">
      <c r="B790" s="146" t="s">
        <v>1824</v>
      </c>
      <c r="C790" s="70" t="s">
        <v>102</v>
      </c>
      <c r="D790" s="71" t="s">
        <v>3</v>
      </c>
      <c r="E790" s="130" t="s">
        <v>847</v>
      </c>
      <c r="F790" s="81"/>
      <c r="G790" s="211">
        <f>G793+G791+G792+G794</f>
        <v>112</v>
      </c>
      <c r="H790" s="356">
        <f>H793+H791+H792+H794</f>
        <v>112</v>
      </c>
      <c r="I790" s="356">
        <f>I793+I791+I792+I794</f>
        <v>112</v>
      </c>
      <c r="J790" s="211">
        <f>J793+J791+J792+J794</f>
        <v>0</v>
      </c>
      <c r="K790" s="211">
        <f>K793+K791+K792+K794</f>
        <v>112</v>
      </c>
    </row>
    <row r="791" spans="2:11" ht="35.25" customHeight="1" hidden="1">
      <c r="B791" s="146" t="s">
        <v>1263</v>
      </c>
      <c r="C791" s="70" t="s">
        <v>102</v>
      </c>
      <c r="D791" s="71" t="s">
        <v>3</v>
      </c>
      <c r="E791" s="130" t="s">
        <v>1264</v>
      </c>
      <c r="F791" s="81">
        <v>200</v>
      </c>
      <c r="G791" s="211"/>
      <c r="H791" s="356"/>
      <c r="I791" s="356"/>
      <c r="J791" s="211"/>
      <c r="K791" s="211"/>
    </row>
    <row r="792" spans="2:11" ht="35.25" customHeight="1" hidden="1">
      <c r="B792" s="146" t="s">
        <v>1457</v>
      </c>
      <c r="C792" s="70" t="s">
        <v>102</v>
      </c>
      <c r="D792" s="71" t="s">
        <v>3</v>
      </c>
      <c r="E792" s="130" t="s">
        <v>1264</v>
      </c>
      <c r="F792" s="81">
        <v>300</v>
      </c>
      <c r="G792" s="211"/>
      <c r="H792" s="356"/>
      <c r="I792" s="356"/>
      <c r="J792" s="211"/>
      <c r="K792" s="211"/>
    </row>
    <row r="793" spans="2:11" ht="31.5" hidden="1">
      <c r="B793" s="146" t="s">
        <v>1263</v>
      </c>
      <c r="C793" s="70" t="s">
        <v>102</v>
      </c>
      <c r="D793" s="71" t="s">
        <v>3</v>
      </c>
      <c r="E793" s="130" t="s">
        <v>848</v>
      </c>
      <c r="F793" s="81">
        <v>200</v>
      </c>
      <c r="G793" s="35"/>
      <c r="H793" s="335"/>
      <c r="I793" s="335"/>
      <c r="J793" s="35"/>
      <c r="K793" s="35"/>
    </row>
    <row r="794" spans="2:11" ht="20.25" customHeight="1">
      <c r="B794" s="395" t="s">
        <v>1614</v>
      </c>
      <c r="C794" s="70" t="s">
        <v>102</v>
      </c>
      <c r="D794" s="71" t="s">
        <v>3</v>
      </c>
      <c r="E794" s="130" t="s">
        <v>848</v>
      </c>
      <c r="F794" s="81">
        <v>300</v>
      </c>
      <c r="G794" s="35">
        <v>112</v>
      </c>
      <c r="H794" s="335">
        <v>112</v>
      </c>
      <c r="I794" s="335">
        <v>112</v>
      </c>
      <c r="J794" s="35"/>
      <c r="K794" s="35">
        <f>G794+J794</f>
        <v>112</v>
      </c>
    </row>
    <row r="795" spans="2:11" ht="35.25" customHeight="1">
      <c r="B795" s="146" t="s">
        <v>1825</v>
      </c>
      <c r="C795" s="70" t="s">
        <v>102</v>
      </c>
      <c r="D795" s="71" t="s">
        <v>3</v>
      </c>
      <c r="E795" s="130" t="s">
        <v>849</v>
      </c>
      <c r="F795" s="81"/>
      <c r="G795" s="211">
        <f>G796+G797</f>
        <v>13918</v>
      </c>
      <c r="H795" s="356">
        <f>H796+H797</f>
        <v>13918</v>
      </c>
      <c r="I795" s="356">
        <f>I796+I797</f>
        <v>13918</v>
      </c>
      <c r="J795" s="211">
        <f>J796+J797</f>
        <v>0</v>
      </c>
      <c r="K795" s="211">
        <f>K796+K797</f>
        <v>13918</v>
      </c>
    </row>
    <row r="796" spans="2:11" ht="31.5">
      <c r="B796" s="146" t="s">
        <v>597</v>
      </c>
      <c r="C796" s="70" t="s">
        <v>102</v>
      </c>
      <c r="D796" s="71" t="s">
        <v>3</v>
      </c>
      <c r="E796" s="130" t="s">
        <v>850</v>
      </c>
      <c r="F796" s="81">
        <v>200</v>
      </c>
      <c r="G796" s="35">
        <v>7791</v>
      </c>
      <c r="H796" s="335">
        <v>7791</v>
      </c>
      <c r="I796" s="335">
        <v>7791</v>
      </c>
      <c r="J796" s="35"/>
      <c r="K796" s="35">
        <f>G796+J796</f>
        <v>7791</v>
      </c>
    </row>
    <row r="797" spans="2:11" ht="31.5">
      <c r="B797" s="146" t="s">
        <v>659</v>
      </c>
      <c r="C797" s="70" t="s">
        <v>102</v>
      </c>
      <c r="D797" s="71" t="s">
        <v>3</v>
      </c>
      <c r="E797" s="130" t="s">
        <v>850</v>
      </c>
      <c r="F797" s="81">
        <v>600</v>
      </c>
      <c r="G797" s="35">
        <v>6127</v>
      </c>
      <c r="H797" s="335">
        <v>6127</v>
      </c>
      <c r="I797" s="335">
        <v>6127</v>
      </c>
      <c r="J797" s="35"/>
      <c r="K797" s="35">
        <f>G797+J797</f>
        <v>6127</v>
      </c>
    </row>
    <row r="798" spans="2:11" ht="31.5">
      <c r="B798" s="146" t="s">
        <v>1826</v>
      </c>
      <c r="C798" s="70" t="s">
        <v>102</v>
      </c>
      <c r="D798" s="71" t="s">
        <v>3</v>
      </c>
      <c r="E798" s="130" t="s">
        <v>470</v>
      </c>
      <c r="F798" s="81"/>
      <c r="G798" s="211">
        <f>G800+G808+G809+G799+G807+G802+G806+G801+G803+G805+G804</f>
        <v>438561</v>
      </c>
      <c r="H798" s="356">
        <f>H800+H808+H809+H799+H807+H802+H806+H801+H803+H805+H804</f>
        <v>576760</v>
      </c>
      <c r="I798" s="356">
        <f>I800+I808+I809+I799+I807+I802+I806+I801+I803+I805+I804</f>
        <v>269780</v>
      </c>
      <c r="J798" s="211">
        <f>J800+J808+J809+J799+J807+J802+J806+J801+J803+J805+J804+J819</f>
        <v>-1879</v>
      </c>
      <c r="K798" s="211">
        <f>K800+K808+K809+K799+K807+K802+K806+K801+K803+K805+K804+K819</f>
        <v>436682</v>
      </c>
    </row>
    <row r="799" spans="2:11" ht="31.5" hidden="1">
      <c r="B799" s="146" t="s">
        <v>1267</v>
      </c>
      <c r="C799" s="70" t="s">
        <v>102</v>
      </c>
      <c r="D799" s="71" t="s">
        <v>3</v>
      </c>
      <c r="E799" s="130" t="s">
        <v>1268</v>
      </c>
      <c r="F799" s="81">
        <v>400</v>
      </c>
      <c r="G799" s="211"/>
      <c r="H799" s="356"/>
      <c r="I799" s="356"/>
      <c r="J799" s="211"/>
      <c r="K799" s="211"/>
    </row>
    <row r="800" spans="2:11" ht="63">
      <c r="B800" s="146" t="s">
        <v>466</v>
      </c>
      <c r="C800" s="70" t="s">
        <v>102</v>
      </c>
      <c r="D800" s="71" t="s">
        <v>3</v>
      </c>
      <c r="E800" s="130" t="s">
        <v>471</v>
      </c>
      <c r="F800" s="81">
        <v>400</v>
      </c>
      <c r="G800" s="211">
        <v>48252</v>
      </c>
      <c r="H800" s="356">
        <v>77725</v>
      </c>
      <c r="I800" s="356">
        <v>104780</v>
      </c>
      <c r="J800" s="211">
        <v>-10000</v>
      </c>
      <c r="K800" s="35">
        <f>G800+J800</f>
        <v>38252</v>
      </c>
    </row>
    <row r="801" spans="2:11" ht="66.75" customHeight="1" hidden="1">
      <c r="B801" s="304" t="s">
        <v>1404</v>
      </c>
      <c r="C801" s="71" t="s">
        <v>102</v>
      </c>
      <c r="D801" s="71" t="s">
        <v>3</v>
      </c>
      <c r="E801" s="130" t="s">
        <v>471</v>
      </c>
      <c r="F801" s="81">
        <v>400</v>
      </c>
      <c r="G801" s="211"/>
      <c r="H801" s="356"/>
      <c r="I801" s="356"/>
      <c r="J801" s="211"/>
      <c r="K801" s="211"/>
    </row>
    <row r="802" spans="2:11" ht="51.75" customHeight="1" hidden="1">
      <c r="B802" s="304" t="s">
        <v>1595</v>
      </c>
      <c r="C802" s="71" t="s">
        <v>102</v>
      </c>
      <c r="D802" s="13" t="s">
        <v>3</v>
      </c>
      <c r="E802" s="130" t="s">
        <v>1353</v>
      </c>
      <c r="F802" s="81">
        <v>500</v>
      </c>
      <c r="G802" s="211"/>
      <c r="H802" s="356"/>
      <c r="I802" s="356"/>
      <c r="J802" s="211"/>
      <c r="K802" s="35">
        <f>G802+J802</f>
        <v>0</v>
      </c>
    </row>
    <row r="803" spans="2:11" ht="51.75" customHeight="1" hidden="1">
      <c r="B803" s="304" t="s">
        <v>1415</v>
      </c>
      <c r="C803" s="71" t="s">
        <v>102</v>
      </c>
      <c r="D803" s="13" t="s">
        <v>3</v>
      </c>
      <c r="E803" s="130" t="s">
        <v>1414</v>
      </c>
      <c r="F803" s="81">
        <v>500</v>
      </c>
      <c r="G803" s="211"/>
      <c r="H803" s="356"/>
      <c r="I803" s="356"/>
      <c r="J803" s="211"/>
      <c r="K803" s="211"/>
    </row>
    <row r="804" spans="2:11" ht="63" hidden="1">
      <c r="B804" s="304" t="s">
        <v>1615</v>
      </c>
      <c r="C804" s="71" t="s">
        <v>102</v>
      </c>
      <c r="D804" s="13" t="s">
        <v>3</v>
      </c>
      <c r="E804" s="130" t="s">
        <v>1416</v>
      </c>
      <c r="F804" s="81">
        <v>400</v>
      </c>
      <c r="G804" s="211"/>
      <c r="H804" s="356">
        <v>379035</v>
      </c>
      <c r="I804" s="356">
        <v>105000</v>
      </c>
      <c r="J804" s="211"/>
      <c r="K804" s="211"/>
    </row>
    <row r="805" spans="2:11" ht="64.5" customHeight="1">
      <c r="B805" s="304" t="s">
        <v>1415</v>
      </c>
      <c r="C805" s="71" t="s">
        <v>102</v>
      </c>
      <c r="D805" s="13" t="s">
        <v>3</v>
      </c>
      <c r="E805" s="130" t="s">
        <v>1416</v>
      </c>
      <c r="F805" s="81">
        <v>500</v>
      </c>
      <c r="G805" s="211">
        <v>359389</v>
      </c>
      <c r="H805" s="356">
        <v>120000</v>
      </c>
      <c r="I805" s="356">
        <v>60000</v>
      </c>
      <c r="J805" s="211"/>
      <c r="K805" s="35">
        <f>G805+J805</f>
        <v>359389</v>
      </c>
    </row>
    <row r="806" spans="2:11" ht="47.25" hidden="1">
      <c r="B806" s="304" t="s">
        <v>1616</v>
      </c>
      <c r="C806" s="71" t="s">
        <v>102</v>
      </c>
      <c r="D806" s="13" t="s">
        <v>3</v>
      </c>
      <c r="E806" s="130" t="s">
        <v>1354</v>
      </c>
      <c r="F806" s="81">
        <v>500</v>
      </c>
      <c r="G806" s="211"/>
      <c r="H806" s="356"/>
      <c r="I806" s="356"/>
      <c r="J806" s="211"/>
      <c r="K806" s="35">
        <f>G806+J806</f>
        <v>0</v>
      </c>
    </row>
    <row r="807" spans="2:11" ht="59.25" customHeight="1" hidden="1">
      <c r="B807" s="146" t="s">
        <v>1270</v>
      </c>
      <c r="C807" s="70" t="s">
        <v>102</v>
      </c>
      <c r="D807" s="71" t="s">
        <v>3</v>
      </c>
      <c r="E807" s="130" t="s">
        <v>1269</v>
      </c>
      <c r="F807" s="81">
        <v>500</v>
      </c>
      <c r="G807" s="211"/>
      <c r="H807" s="356"/>
      <c r="I807" s="356"/>
      <c r="J807" s="211"/>
      <c r="K807" s="35">
        <f>G807+J807</f>
        <v>0</v>
      </c>
    </row>
    <row r="808" spans="2:11" ht="47.25">
      <c r="B808" s="146" t="s">
        <v>1629</v>
      </c>
      <c r="C808" s="70" t="s">
        <v>102</v>
      </c>
      <c r="D808" s="71" t="s">
        <v>3</v>
      </c>
      <c r="E808" s="130" t="s">
        <v>472</v>
      </c>
      <c r="F808" s="81">
        <v>500</v>
      </c>
      <c r="G808" s="35">
        <v>13340</v>
      </c>
      <c r="H808" s="335"/>
      <c r="I808" s="335"/>
      <c r="J808" s="35">
        <v>-9112</v>
      </c>
      <c r="K808" s="35">
        <f>G808+J808</f>
        <v>4228</v>
      </c>
    </row>
    <row r="809" spans="2:11" ht="35.25" customHeight="1">
      <c r="B809" s="146" t="s">
        <v>1223</v>
      </c>
      <c r="C809" s="70" t="s">
        <v>102</v>
      </c>
      <c r="D809" s="71" t="s">
        <v>3</v>
      </c>
      <c r="E809" s="130" t="s">
        <v>1222</v>
      </c>
      <c r="F809" s="81">
        <v>500</v>
      </c>
      <c r="G809" s="35">
        <v>17580</v>
      </c>
      <c r="H809" s="335"/>
      <c r="I809" s="335"/>
      <c r="J809" s="35">
        <v>-9000</v>
      </c>
      <c r="K809" s="35">
        <f>G809+J809</f>
        <v>8580</v>
      </c>
    </row>
    <row r="810" spans="2:11" ht="15.75" hidden="1">
      <c r="B810" s="254" t="s">
        <v>1827</v>
      </c>
      <c r="C810" s="44" t="s">
        <v>102</v>
      </c>
      <c r="D810" s="4" t="s">
        <v>3</v>
      </c>
      <c r="E810" s="132" t="s">
        <v>851</v>
      </c>
      <c r="F810" s="22"/>
      <c r="G810" s="35">
        <f>G811+G813+G816</f>
        <v>0</v>
      </c>
      <c r="H810" s="335">
        <f>H811+H813+H816</f>
        <v>0</v>
      </c>
      <c r="I810" s="335">
        <f>I811+I813+I816</f>
        <v>0</v>
      </c>
      <c r="J810" s="35">
        <f>J811+J813+J816</f>
        <v>0</v>
      </c>
      <c r="K810" s="35">
        <f>K811+K813+K816</f>
        <v>0</v>
      </c>
    </row>
    <row r="811" spans="2:11" ht="31.5" hidden="1">
      <c r="B811" s="255" t="s">
        <v>1828</v>
      </c>
      <c r="C811" s="44" t="s">
        <v>102</v>
      </c>
      <c r="D811" s="4" t="s">
        <v>3</v>
      </c>
      <c r="E811" s="132" t="s">
        <v>852</v>
      </c>
      <c r="F811" s="4"/>
      <c r="G811" s="35">
        <f>G812</f>
        <v>0</v>
      </c>
      <c r="H811" s="335">
        <f>H812</f>
        <v>0</v>
      </c>
      <c r="I811" s="335">
        <f>I812</f>
        <v>0</v>
      </c>
      <c r="J811" s="35">
        <f>J812</f>
        <v>0</v>
      </c>
      <c r="K811" s="35">
        <f>K812</f>
        <v>0</v>
      </c>
    </row>
    <row r="812" spans="2:11" ht="47.25" hidden="1">
      <c r="B812" s="254" t="s">
        <v>1122</v>
      </c>
      <c r="C812" s="44" t="s">
        <v>102</v>
      </c>
      <c r="D812" s="4" t="s">
        <v>3</v>
      </c>
      <c r="E812" s="132" t="s">
        <v>853</v>
      </c>
      <c r="F812" s="22">
        <v>600</v>
      </c>
      <c r="G812" s="35"/>
      <c r="H812" s="335"/>
      <c r="I812" s="335"/>
      <c r="J812" s="35"/>
      <c r="K812" s="35"/>
    </row>
    <row r="813" spans="2:11" ht="31.5" hidden="1">
      <c r="B813" s="255" t="s">
        <v>1829</v>
      </c>
      <c r="C813" s="44" t="s">
        <v>102</v>
      </c>
      <c r="D813" s="4" t="s">
        <v>3</v>
      </c>
      <c r="E813" s="132" t="s">
        <v>854</v>
      </c>
      <c r="F813" s="22"/>
      <c r="G813" s="35">
        <f>G814+G815</f>
        <v>0</v>
      </c>
      <c r="H813" s="335">
        <f>H814+H815</f>
        <v>0</v>
      </c>
      <c r="I813" s="335">
        <f>I814+I815</f>
        <v>0</v>
      </c>
      <c r="J813" s="35">
        <f>J814+J815</f>
        <v>0</v>
      </c>
      <c r="K813" s="35">
        <f>K814+K815</f>
        <v>0</v>
      </c>
    </row>
    <row r="814" spans="2:11" ht="31.5" hidden="1">
      <c r="B814" s="255" t="s">
        <v>659</v>
      </c>
      <c r="C814" s="44" t="s">
        <v>102</v>
      </c>
      <c r="D814" s="4" t="s">
        <v>3</v>
      </c>
      <c r="E814" s="132" t="s">
        <v>855</v>
      </c>
      <c r="F814" s="22">
        <v>600</v>
      </c>
      <c r="G814" s="35"/>
      <c r="H814" s="335"/>
      <c r="I814" s="335"/>
      <c r="J814" s="35"/>
      <c r="K814" s="35"/>
    </row>
    <row r="815" spans="2:11" ht="63" hidden="1">
      <c r="B815" s="255" t="s">
        <v>1446</v>
      </c>
      <c r="C815" s="44" t="s">
        <v>102</v>
      </c>
      <c r="D815" s="4" t="s">
        <v>3</v>
      </c>
      <c r="E815" s="132" t="s">
        <v>1445</v>
      </c>
      <c r="F815" s="22">
        <v>200</v>
      </c>
      <c r="G815" s="35"/>
      <c r="H815" s="335"/>
      <c r="I815" s="335"/>
      <c r="J815" s="35"/>
      <c r="K815" s="35"/>
    </row>
    <row r="816" spans="2:11" ht="31.5" hidden="1">
      <c r="B816" s="255" t="s">
        <v>1830</v>
      </c>
      <c r="C816" s="44" t="s">
        <v>102</v>
      </c>
      <c r="D816" s="4" t="s">
        <v>3</v>
      </c>
      <c r="E816" s="132" t="s">
        <v>1271</v>
      </c>
      <c r="F816" s="22"/>
      <c r="G816" s="35">
        <f>G817+G818</f>
        <v>0</v>
      </c>
      <c r="H816" s="335">
        <f>H817+H818</f>
        <v>0</v>
      </c>
      <c r="I816" s="335">
        <f>I817+I818</f>
        <v>0</v>
      </c>
      <c r="J816" s="35">
        <f>J817+J818</f>
        <v>0</v>
      </c>
      <c r="K816" s="35">
        <f>K817+K818</f>
        <v>0</v>
      </c>
    </row>
    <row r="817" spans="2:11" ht="63" hidden="1">
      <c r="B817" s="146" t="s">
        <v>466</v>
      </c>
      <c r="C817" s="44" t="s">
        <v>102</v>
      </c>
      <c r="D817" s="4" t="s">
        <v>3</v>
      </c>
      <c r="E817" s="132" t="s">
        <v>1272</v>
      </c>
      <c r="F817" s="22">
        <v>400</v>
      </c>
      <c r="G817" s="35"/>
      <c r="H817" s="335"/>
      <c r="I817" s="335"/>
      <c r="J817" s="35"/>
      <c r="K817" s="35"/>
    </row>
    <row r="818" spans="2:11" ht="31.5" hidden="1">
      <c r="B818" s="146" t="s">
        <v>1223</v>
      </c>
      <c r="C818" s="44" t="s">
        <v>102</v>
      </c>
      <c r="D818" s="4" t="s">
        <v>3</v>
      </c>
      <c r="E818" s="132" t="s">
        <v>1273</v>
      </c>
      <c r="F818" s="22">
        <v>500</v>
      </c>
      <c r="G818" s="35"/>
      <c r="H818" s="335"/>
      <c r="I818" s="335"/>
      <c r="J818" s="35"/>
      <c r="K818" s="35"/>
    </row>
    <row r="819" spans="2:11" ht="47.25">
      <c r="B819" s="320" t="s">
        <v>1595</v>
      </c>
      <c r="C819" s="44" t="s">
        <v>102</v>
      </c>
      <c r="D819" s="4" t="s">
        <v>3</v>
      </c>
      <c r="E819" s="132" t="s">
        <v>1354</v>
      </c>
      <c r="F819" s="22">
        <v>500</v>
      </c>
      <c r="G819" s="35"/>
      <c r="H819" s="335"/>
      <c r="I819" s="335"/>
      <c r="J819" s="35">
        <f>17314+8919</f>
        <v>26233</v>
      </c>
      <c r="K819" s="35">
        <f>G819+J819</f>
        <v>26233</v>
      </c>
    </row>
    <row r="820" spans="2:11" ht="63">
      <c r="B820" s="146" t="s">
        <v>1831</v>
      </c>
      <c r="C820" s="70" t="s">
        <v>102</v>
      </c>
      <c r="D820" s="71" t="s">
        <v>3</v>
      </c>
      <c r="E820" s="132" t="s">
        <v>1586</v>
      </c>
      <c r="F820" s="22"/>
      <c r="G820" s="35"/>
      <c r="H820" s="335"/>
      <c r="I820" s="335"/>
      <c r="J820" s="35">
        <f>J821</f>
        <v>5050</v>
      </c>
      <c r="K820" s="35">
        <f>K821</f>
        <v>5050</v>
      </c>
    </row>
    <row r="821" spans="2:11" ht="31.5">
      <c r="B821" s="146" t="s">
        <v>597</v>
      </c>
      <c r="C821" s="70" t="s">
        <v>102</v>
      </c>
      <c r="D821" s="71" t="s">
        <v>3</v>
      </c>
      <c r="E821" s="132" t="s">
        <v>1587</v>
      </c>
      <c r="F821" s="22">
        <v>200</v>
      </c>
      <c r="G821" s="35"/>
      <c r="H821" s="335"/>
      <c r="I821" s="335"/>
      <c r="J821" s="35">
        <v>5050</v>
      </c>
      <c r="K821" s="35">
        <f>G821+J821</f>
        <v>5050</v>
      </c>
    </row>
    <row r="822" spans="2:11" ht="15.75">
      <c r="B822" s="254" t="s">
        <v>1832</v>
      </c>
      <c r="C822" s="44" t="s">
        <v>102</v>
      </c>
      <c r="D822" s="4" t="s">
        <v>3</v>
      </c>
      <c r="E822" s="132" t="s">
        <v>856</v>
      </c>
      <c r="F822" s="22"/>
      <c r="G822" s="35">
        <f aca="true" t="shared" si="44" ref="G822:K823">G823</f>
        <v>6365</v>
      </c>
      <c r="H822" s="335">
        <f t="shared" si="44"/>
        <v>6365</v>
      </c>
      <c r="I822" s="335">
        <f t="shared" si="44"/>
        <v>6365</v>
      </c>
      <c r="J822" s="35">
        <f t="shared" si="44"/>
        <v>0</v>
      </c>
      <c r="K822" s="35">
        <f t="shared" si="44"/>
        <v>6365</v>
      </c>
    </row>
    <row r="823" spans="2:11" ht="31.5">
      <c r="B823" s="255" t="s">
        <v>1833</v>
      </c>
      <c r="C823" s="44" t="s">
        <v>102</v>
      </c>
      <c r="D823" s="4" t="s">
        <v>3</v>
      </c>
      <c r="E823" s="132" t="s">
        <v>857</v>
      </c>
      <c r="F823" s="22"/>
      <c r="G823" s="35">
        <f t="shared" si="44"/>
        <v>6365</v>
      </c>
      <c r="H823" s="335">
        <f t="shared" si="44"/>
        <v>6365</v>
      </c>
      <c r="I823" s="335">
        <f t="shared" si="44"/>
        <v>6365</v>
      </c>
      <c r="J823" s="35">
        <f t="shared" si="44"/>
        <v>0</v>
      </c>
      <c r="K823" s="35">
        <f t="shared" si="44"/>
        <v>6365</v>
      </c>
    </row>
    <row r="824" spans="2:11" ht="47.25">
      <c r="B824" s="256" t="s">
        <v>1123</v>
      </c>
      <c r="C824" s="44" t="s">
        <v>102</v>
      </c>
      <c r="D824" s="4" t="s">
        <v>3</v>
      </c>
      <c r="E824" s="132" t="s">
        <v>858</v>
      </c>
      <c r="F824" s="22">
        <v>600</v>
      </c>
      <c r="G824" s="35">
        <v>6365</v>
      </c>
      <c r="H824" s="335">
        <v>6365</v>
      </c>
      <c r="I824" s="335">
        <v>6365</v>
      </c>
      <c r="J824" s="35"/>
      <c r="K824" s="35">
        <f>G824+J824</f>
        <v>6365</v>
      </c>
    </row>
    <row r="825" spans="2:11" ht="31.5">
      <c r="B825" s="255" t="s">
        <v>1245</v>
      </c>
      <c r="C825" s="44" t="s">
        <v>102</v>
      </c>
      <c r="D825" s="4" t="s">
        <v>3</v>
      </c>
      <c r="E825" s="187" t="s">
        <v>29</v>
      </c>
      <c r="F825" s="22"/>
      <c r="G825" s="35">
        <f>G826+G832</f>
        <v>141065</v>
      </c>
      <c r="H825" s="335">
        <f>H826+H832</f>
        <v>141384</v>
      </c>
      <c r="I825" s="335">
        <f>I826+I832</f>
        <v>147640</v>
      </c>
      <c r="J825" s="35">
        <f>J826+J832</f>
        <v>54</v>
      </c>
      <c r="K825" s="35">
        <f>K826+K832</f>
        <v>141119</v>
      </c>
    </row>
    <row r="826" spans="2:11" ht="15.75">
      <c r="B826" s="254" t="s">
        <v>1834</v>
      </c>
      <c r="C826" s="44" t="s">
        <v>102</v>
      </c>
      <c r="D826" s="4" t="s">
        <v>3</v>
      </c>
      <c r="E826" s="187" t="s">
        <v>622</v>
      </c>
      <c r="F826" s="22"/>
      <c r="G826" s="35">
        <f>G827</f>
        <v>139965</v>
      </c>
      <c r="H826" s="335">
        <f>H827</f>
        <v>140284</v>
      </c>
      <c r="I826" s="335">
        <f>I827</f>
        <v>146540</v>
      </c>
      <c r="J826" s="35">
        <f>J827</f>
        <v>0</v>
      </c>
      <c r="K826" s="35">
        <f>K827</f>
        <v>139965</v>
      </c>
    </row>
    <row r="827" spans="2:11" ht="42.75" customHeight="1">
      <c r="B827" s="255" t="s">
        <v>862</v>
      </c>
      <c r="C827" s="44" t="s">
        <v>102</v>
      </c>
      <c r="D827" s="4" t="s">
        <v>3</v>
      </c>
      <c r="E827" s="187" t="s">
        <v>866</v>
      </c>
      <c r="F827" s="22"/>
      <c r="G827" s="35">
        <f>G828+G829+G830+G831</f>
        <v>139965</v>
      </c>
      <c r="H827" s="335">
        <f>H828+H829+H830+H831</f>
        <v>140284</v>
      </c>
      <c r="I827" s="335">
        <f>I828+I829+I830+I831</f>
        <v>146540</v>
      </c>
      <c r="J827" s="35">
        <f>J828+J829+J830+J831</f>
        <v>0</v>
      </c>
      <c r="K827" s="35">
        <f>K828+K829+K830+K831</f>
        <v>139965</v>
      </c>
    </row>
    <row r="828" spans="2:11" ht="47.25">
      <c r="B828" s="254" t="s">
        <v>1124</v>
      </c>
      <c r="C828" s="44" t="s">
        <v>102</v>
      </c>
      <c r="D828" s="4" t="s">
        <v>3</v>
      </c>
      <c r="E828" s="187" t="s">
        <v>867</v>
      </c>
      <c r="F828" s="22" t="s">
        <v>18</v>
      </c>
      <c r="G828" s="35">
        <v>115008</v>
      </c>
      <c r="H828" s="335">
        <v>114945</v>
      </c>
      <c r="I828" s="335">
        <v>120406</v>
      </c>
      <c r="J828" s="35"/>
      <c r="K828" s="35">
        <f>G828+J828</f>
        <v>115008</v>
      </c>
    </row>
    <row r="829" spans="2:11" ht="31.5">
      <c r="B829" s="255" t="s">
        <v>863</v>
      </c>
      <c r="C829" s="44" t="s">
        <v>102</v>
      </c>
      <c r="D829" s="4" t="s">
        <v>3</v>
      </c>
      <c r="E829" s="187" t="s">
        <v>868</v>
      </c>
      <c r="F829" s="22">
        <v>300</v>
      </c>
      <c r="G829" s="35">
        <v>767</v>
      </c>
      <c r="H829" s="335">
        <v>801</v>
      </c>
      <c r="I829" s="335">
        <v>833</v>
      </c>
      <c r="J829" s="35"/>
      <c r="K829" s="35">
        <f>G829+J829</f>
        <v>767</v>
      </c>
    </row>
    <row r="830" spans="2:11" ht="78.75">
      <c r="B830" s="255" t="s">
        <v>864</v>
      </c>
      <c r="C830" s="44" t="s">
        <v>102</v>
      </c>
      <c r="D830" s="4" t="s">
        <v>3</v>
      </c>
      <c r="E830" s="187" t="s">
        <v>869</v>
      </c>
      <c r="F830" s="22">
        <v>300</v>
      </c>
      <c r="G830" s="35">
        <v>890</v>
      </c>
      <c r="H830" s="335">
        <v>944</v>
      </c>
      <c r="I830" s="335">
        <v>1000</v>
      </c>
      <c r="J830" s="35"/>
      <c r="K830" s="35">
        <f>G830+J830</f>
        <v>890</v>
      </c>
    </row>
    <row r="831" spans="2:11" ht="47.25">
      <c r="B831" s="254" t="s">
        <v>336</v>
      </c>
      <c r="C831" s="44" t="s">
        <v>102</v>
      </c>
      <c r="D831" s="4" t="s">
        <v>3</v>
      </c>
      <c r="E831" s="187" t="s">
        <v>870</v>
      </c>
      <c r="F831" s="22">
        <v>600</v>
      </c>
      <c r="G831" s="35">
        <v>23300</v>
      </c>
      <c r="H831" s="335">
        <v>23594</v>
      </c>
      <c r="I831" s="335">
        <v>24301</v>
      </c>
      <c r="J831" s="35"/>
      <c r="K831" s="35">
        <f>G831+J831</f>
        <v>23300</v>
      </c>
    </row>
    <row r="832" spans="2:11" ht="15.75">
      <c r="B832" s="257" t="s">
        <v>1769</v>
      </c>
      <c r="C832" s="44" t="s">
        <v>102</v>
      </c>
      <c r="D832" s="4" t="s">
        <v>3</v>
      </c>
      <c r="E832" s="187" t="s">
        <v>621</v>
      </c>
      <c r="F832" s="22"/>
      <c r="G832" s="35">
        <f>G833</f>
        <v>1100</v>
      </c>
      <c r="H832" s="335">
        <f>H833</f>
        <v>1100</v>
      </c>
      <c r="I832" s="335">
        <f>I833</f>
        <v>1100</v>
      </c>
      <c r="J832" s="35">
        <f>J833</f>
        <v>54</v>
      </c>
      <c r="K832" s="35">
        <f>K833</f>
        <v>1154</v>
      </c>
    </row>
    <row r="833" spans="2:11" ht="94.5">
      <c r="B833" s="145" t="s">
        <v>2048</v>
      </c>
      <c r="C833" s="44" t="s">
        <v>102</v>
      </c>
      <c r="D833" s="4" t="s">
        <v>3</v>
      </c>
      <c r="E833" s="187" t="s">
        <v>173</v>
      </c>
      <c r="F833" s="22"/>
      <c r="G833" s="35">
        <f>G837+G834+G835</f>
        <v>1100</v>
      </c>
      <c r="H833" s="335">
        <f>H837+H834+H835</f>
        <v>1100</v>
      </c>
      <c r="I833" s="335">
        <f>I837+I834+I835</f>
        <v>1100</v>
      </c>
      <c r="J833" s="35">
        <f>J837+J834+J835+J836</f>
        <v>54</v>
      </c>
      <c r="K833" s="35">
        <f>K837+K834+K835+K836</f>
        <v>1154</v>
      </c>
    </row>
    <row r="834" spans="2:11" ht="31.5" hidden="1">
      <c r="B834" s="297" t="s">
        <v>1835</v>
      </c>
      <c r="C834" s="4" t="s">
        <v>102</v>
      </c>
      <c r="D834" s="4" t="s">
        <v>3</v>
      </c>
      <c r="E834" s="132" t="s">
        <v>1331</v>
      </c>
      <c r="F834" s="22">
        <v>500</v>
      </c>
      <c r="G834" s="35"/>
      <c r="H834" s="335"/>
      <c r="I834" s="335"/>
      <c r="J834" s="35"/>
      <c r="K834" s="35"/>
    </row>
    <row r="835" spans="2:11" ht="48" customHeight="1" hidden="1">
      <c r="B835" s="297" t="s">
        <v>1836</v>
      </c>
      <c r="C835" s="4" t="s">
        <v>102</v>
      </c>
      <c r="D835" s="4" t="s">
        <v>3</v>
      </c>
      <c r="E835" s="132" t="s">
        <v>1331</v>
      </c>
      <c r="F835" s="22">
        <v>600</v>
      </c>
      <c r="G835" s="35"/>
      <c r="H835" s="335"/>
      <c r="I835" s="335"/>
      <c r="J835" s="35"/>
      <c r="K835" s="35"/>
    </row>
    <row r="836" spans="2:11" ht="31.5">
      <c r="B836" s="297" t="s">
        <v>1835</v>
      </c>
      <c r="C836" s="4" t="s">
        <v>102</v>
      </c>
      <c r="D836" s="4" t="s">
        <v>3</v>
      </c>
      <c r="E836" s="132" t="s">
        <v>158</v>
      </c>
      <c r="F836" s="22">
        <v>500</v>
      </c>
      <c r="G836" s="35"/>
      <c r="H836" s="335"/>
      <c r="I836" s="335"/>
      <c r="J836" s="35">
        <v>1154</v>
      </c>
      <c r="K836" s="35">
        <f>G836+J836</f>
        <v>1154</v>
      </c>
    </row>
    <row r="837" spans="2:11" ht="66" customHeight="1" hidden="1">
      <c r="B837" s="255" t="s">
        <v>1837</v>
      </c>
      <c r="C837" s="44" t="s">
        <v>102</v>
      </c>
      <c r="D837" s="4" t="s">
        <v>3</v>
      </c>
      <c r="E837" s="188" t="s">
        <v>158</v>
      </c>
      <c r="F837" s="81" t="s">
        <v>18</v>
      </c>
      <c r="G837" s="35">
        <v>1100</v>
      </c>
      <c r="H837" s="335">
        <v>1100</v>
      </c>
      <c r="I837" s="335">
        <v>1100</v>
      </c>
      <c r="J837" s="35">
        <v>-1100</v>
      </c>
      <c r="K837" s="35">
        <f>G837+J837</f>
        <v>0</v>
      </c>
    </row>
    <row r="838" spans="2:11" ht="31.5" hidden="1">
      <c r="B838" s="255" t="s">
        <v>1838</v>
      </c>
      <c r="C838" s="44" t="s">
        <v>102</v>
      </c>
      <c r="D838" s="4" t="s">
        <v>3</v>
      </c>
      <c r="E838" s="188" t="s">
        <v>108</v>
      </c>
      <c r="F838" s="81"/>
      <c r="G838" s="35">
        <f>G839</f>
        <v>0</v>
      </c>
      <c r="H838" s="335">
        <f>H839</f>
        <v>0</v>
      </c>
      <c r="I838" s="335">
        <f>I839</f>
        <v>0</v>
      </c>
      <c r="J838" s="35">
        <f>J839</f>
        <v>0</v>
      </c>
      <c r="K838" s="35">
        <f>K839</f>
        <v>0</v>
      </c>
    </row>
    <row r="839" spans="2:11" ht="31.5" hidden="1">
      <c r="B839" s="255" t="s">
        <v>1839</v>
      </c>
      <c r="C839" s="44" t="s">
        <v>102</v>
      </c>
      <c r="D839" s="4" t="s">
        <v>3</v>
      </c>
      <c r="E839" s="188" t="s">
        <v>716</v>
      </c>
      <c r="F839" s="81"/>
      <c r="G839" s="35">
        <f>G840+G842</f>
        <v>0</v>
      </c>
      <c r="H839" s="335">
        <f>H840+H842</f>
        <v>0</v>
      </c>
      <c r="I839" s="335">
        <f>I840+I842</f>
        <v>0</v>
      </c>
      <c r="J839" s="35">
        <f>J840+J842</f>
        <v>0</v>
      </c>
      <c r="K839" s="35">
        <f>K840+K842</f>
        <v>0</v>
      </c>
    </row>
    <row r="840" spans="2:11" ht="63" hidden="1">
      <c r="B840" s="146" t="s">
        <v>865</v>
      </c>
      <c r="C840" s="44" t="s">
        <v>102</v>
      </c>
      <c r="D840" s="4" t="s">
        <v>3</v>
      </c>
      <c r="E840" s="188" t="s">
        <v>871</v>
      </c>
      <c r="F840" s="81"/>
      <c r="G840" s="35">
        <f>G841</f>
        <v>0</v>
      </c>
      <c r="H840" s="335">
        <f>H841</f>
        <v>0</v>
      </c>
      <c r="I840" s="335">
        <f>I841</f>
        <v>0</v>
      </c>
      <c r="J840" s="35">
        <f>J841</f>
        <v>0</v>
      </c>
      <c r="K840" s="35">
        <f>K841</f>
        <v>0</v>
      </c>
    </row>
    <row r="841" spans="2:11" ht="31.5" hidden="1">
      <c r="B841" s="255" t="s">
        <v>659</v>
      </c>
      <c r="C841" s="44" t="s">
        <v>102</v>
      </c>
      <c r="D841" s="4" t="s">
        <v>3</v>
      </c>
      <c r="E841" s="188" t="s">
        <v>720</v>
      </c>
      <c r="F841" s="81">
        <v>600</v>
      </c>
      <c r="G841" s="35"/>
      <c r="H841" s="335"/>
      <c r="I841" s="335"/>
      <c r="J841" s="35"/>
      <c r="K841" s="35"/>
    </row>
    <row r="842" spans="2:11" ht="31.5" hidden="1">
      <c r="B842" s="146" t="s">
        <v>1840</v>
      </c>
      <c r="C842" s="44" t="s">
        <v>102</v>
      </c>
      <c r="D842" s="4" t="s">
        <v>3</v>
      </c>
      <c r="E842" s="188" t="s">
        <v>717</v>
      </c>
      <c r="F842" s="81"/>
      <c r="G842" s="35">
        <f>G843</f>
        <v>0</v>
      </c>
      <c r="H842" s="335">
        <f>H843</f>
        <v>0</v>
      </c>
      <c r="I842" s="335">
        <f>I843</f>
        <v>0</v>
      </c>
      <c r="J842" s="35">
        <f>J843</f>
        <v>0</v>
      </c>
      <c r="K842" s="35">
        <f>K843</f>
        <v>0</v>
      </c>
    </row>
    <row r="843" spans="2:11" ht="47.25" hidden="1">
      <c r="B843" s="146" t="s">
        <v>1122</v>
      </c>
      <c r="C843" s="44" t="s">
        <v>102</v>
      </c>
      <c r="D843" s="4" t="s">
        <v>3</v>
      </c>
      <c r="E843" s="188" t="s">
        <v>718</v>
      </c>
      <c r="F843" s="81">
        <v>600</v>
      </c>
      <c r="G843" s="35"/>
      <c r="H843" s="335"/>
      <c r="I843" s="335"/>
      <c r="J843" s="35"/>
      <c r="K843" s="35"/>
    </row>
    <row r="844" spans="2:11" ht="47.25">
      <c r="B844" s="146" t="s">
        <v>1841</v>
      </c>
      <c r="C844" s="44" t="s">
        <v>102</v>
      </c>
      <c r="D844" s="4" t="s">
        <v>3</v>
      </c>
      <c r="E844" s="106" t="s">
        <v>872</v>
      </c>
      <c r="F844" s="81"/>
      <c r="G844" s="35">
        <f aca="true" t="shared" si="45" ref="G844:K845">G845</f>
        <v>220</v>
      </c>
      <c r="H844" s="335">
        <f t="shared" si="45"/>
        <v>220</v>
      </c>
      <c r="I844" s="335">
        <f t="shared" si="45"/>
        <v>220</v>
      </c>
      <c r="J844" s="35">
        <f t="shared" si="45"/>
        <v>0</v>
      </c>
      <c r="K844" s="35">
        <f t="shared" si="45"/>
        <v>220</v>
      </c>
    </row>
    <row r="845" spans="2:11" ht="31.5">
      <c r="B845" s="146" t="s">
        <v>1842</v>
      </c>
      <c r="C845" s="70" t="s">
        <v>102</v>
      </c>
      <c r="D845" s="71" t="s">
        <v>3</v>
      </c>
      <c r="E845" s="106" t="s">
        <v>343</v>
      </c>
      <c r="F845" s="81"/>
      <c r="G845" s="95">
        <f t="shared" si="45"/>
        <v>220</v>
      </c>
      <c r="H845" s="345">
        <f t="shared" si="45"/>
        <v>220</v>
      </c>
      <c r="I845" s="345">
        <f t="shared" si="45"/>
        <v>220</v>
      </c>
      <c r="J845" s="95">
        <f t="shared" si="45"/>
        <v>0</v>
      </c>
      <c r="K845" s="95">
        <f t="shared" si="45"/>
        <v>220</v>
      </c>
    </row>
    <row r="846" spans="2:11" ht="31.5">
      <c r="B846" s="146" t="s">
        <v>1843</v>
      </c>
      <c r="C846" s="70" t="s">
        <v>102</v>
      </c>
      <c r="D846" s="71" t="s">
        <v>3</v>
      </c>
      <c r="E846" s="106" t="s">
        <v>873</v>
      </c>
      <c r="F846" s="81"/>
      <c r="G846" s="35">
        <f>G847+G848</f>
        <v>220</v>
      </c>
      <c r="H846" s="335">
        <f>H847+H848</f>
        <v>220</v>
      </c>
      <c r="I846" s="335">
        <f>I847+I848</f>
        <v>220</v>
      </c>
      <c r="J846" s="35">
        <f>J847+J848</f>
        <v>0</v>
      </c>
      <c r="K846" s="35">
        <f>K847+K848</f>
        <v>220</v>
      </c>
    </row>
    <row r="847" spans="2:11" ht="31.5">
      <c r="B847" s="254" t="s">
        <v>1165</v>
      </c>
      <c r="C847" s="44" t="s">
        <v>102</v>
      </c>
      <c r="D847" s="4" t="s">
        <v>3</v>
      </c>
      <c r="E847" s="132" t="s">
        <v>874</v>
      </c>
      <c r="F847" s="22" t="s">
        <v>10</v>
      </c>
      <c r="G847" s="35">
        <v>220</v>
      </c>
      <c r="H847" s="335">
        <v>220</v>
      </c>
      <c r="I847" s="335">
        <v>220</v>
      </c>
      <c r="J847" s="35"/>
      <c r="K847" s="35">
        <f>G847+J847</f>
        <v>220</v>
      </c>
    </row>
    <row r="848" spans="2:11" ht="63" hidden="1">
      <c r="B848" s="255" t="s">
        <v>1844</v>
      </c>
      <c r="C848" s="44" t="s">
        <v>102</v>
      </c>
      <c r="D848" s="4" t="s">
        <v>3</v>
      </c>
      <c r="E848" s="132" t="s">
        <v>874</v>
      </c>
      <c r="F848" s="22">
        <v>600</v>
      </c>
      <c r="G848" s="35"/>
      <c r="H848" s="335"/>
      <c r="I848" s="335"/>
      <c r="J848" s="35"/>
      <c r="K848" s="35"/>
    </row>
    <row r="849" spans="2:11" ht="31.5" hidden="1">
      <c r="B849" s="121" t="s">
        <v>1677</v>
      </c>
      <c r="C849" s="70" t="s">
        <v>102</v>
      </c>
      <c r="D849" s="71" t="s">
        <v>3</v>
      </c>
      <c r="E849" s="106">
        <v>11</v>
      </c>
      <c r="F849" s="81"/>
      <c r="G849" s="95">
        <f aca="true" t="shared" si="46" ref="G849:K850">G850</f>
        <v>0</v>
      </c>
      <c r="H849" s="345">
        <f t="shared" si="46"/>
        <v>0</v>
      </c>
      <c r="I849" s="345">
        <f t="shared" si="46"/>
        <v>0</v>
      </c>
      <c r="J849" s="95">
        <f t="shared" si="46"/>
        <v>0</v>
      </c>
      <c r="K849" s="95">
        <f t="shared" si="46"/>
        <v>0</v>
      </c>
    </row>
    <row r="850" spans="2:11" ht="15.75" hidden="1">
      <c r="B850" s="121" t="s">
        <v>1708</v>
      </c>
      <c r="C850" s="70" t="s">
        <v>102</v>
      </c>
      <c r="D850" s="71" t="s">
        <v>3</v>
      </c>
      <c r="E850" s="110" t="s">
        <v>260</v>
      </c>
      <c r="F850" s="81"/>
      <c r="G850" s="95">
        <f t="shared" si="46"/>
        <v>0</v>
      </c>
      <c r="H850" s="345">
        <f t="shared" si="46"/>
        <v>0</v>
      </c>
      <c r="I850" s="345">
        <f t="shared" si="46"/>
        <v>0</v>
      </c>
      <c r="J850" s="95">
        <f t="shared" si="46"/>
        <v>0</v>
      </c>
      <c r="K850" s="95">
        <f t="shared" si="46"/>
        <v>0</v>
      </c>
    </row>
    <row r="851" spans="2:11" ht="47.25" hidden="1">
      <c r="B851" s="121" t="s">
        <v>1796</v>
      </c>
      <c r="C851" s="70" t="s">
        <v>102</v>
      </c>
      <c r="D851" s="71" t="s">
        <v>3</v>
      </c>
      <c r="E851" s="110" t="s">
        <v>319</v>
      </c>
      <c r="F851" s="81"/>
      <c r="G851" s="95">
        <f>G852+G854+G853</f>
        <v>0</v>
      </c>
      <c r="H851" s="345">
        <f>H852+H854+H853</f>
        <v>0</v>
      </c>
      <c r="I851" s="345">
        <f>I852+I854+I853</f>
        <v>0</v>
      </c>
      <c r="J851" s="95">
        <f>J852+J854+J853</f>
        <v>0</v>
      </c>
      <c r="K851" s="95">
        <f>K852+K854+K853</f>
        <v>0</v>
      </c>
    </row>
    <row r="852" spans="2:11" ht="63" hidden="1">
      <c r="B852" s="121" t="s">
        <v>1845</v>
      </c>
      <c r="C852" s="70" t="s">
        <v>102</v>
      </c>
      <c r="D852" s="71" t="s">
        <v>3</v>
      </c>
      <c r="E852" s="110" t="s">
        <v>320</v>
      </c>
      <c r="F852" s="81">
        <v>400</v>
      </c>
      <c r="G852" s="95"/>
      <c r="H852" s="345"/>
      <c r="I852" s="345"/>
      <c r="J852" s="95"/>
      <c r="K852" s="95"/>
    </row>
    <row r="853" spans="2:11" ht="69" customHeight="1" hidden="1">
      <c r="B853" s="121" t="s">
        <v>1846</v>
      </c>
      <c r="C853" s="70" t="s">
        <v>102</v>
      </c>
      <c r="D853" s="71" t="s">
        <v>3</v>
      </c>
      <c r="E853" s="110" t="s">
        <v>320</v>
      </c>
      <c r="F853" s="81">
        <v>400</v>
      </c>
      <c r="G853" s="35"/>
      <c r="H853" s="335"/>
      <c r="I853" s="335"/>
      <c r="J853" s="35"/>
      <c r="K853" s="35"/>
    </row>
    <row r="854" spans="2:11" ht="63" hidden="1">
      <c r="B854" s="121" t="s">
        <v>1847</v>
      </c>
      <c r="C854" s="70" t="s">
        <v>102</v>
      </c>
      <c r="D854" s="71" t="s">
        <v>3</v>
      </c>
      <c r="E854" s="110" t="s">
        <v>321</v>
      </c>
      <c r="F854" s="81">
        <v>400</v>
      </c>
      <c r="G854" s="35"/>
      <c r="H854" s="335"/>
      <c r="I854" s="335"/>
      <c r="J854" s="35"/>
      <c r="K854" s="35"/>
    </row>
    <row r="855" spans="2:11" ht="47.25">
      <c r="B855" s="297" t="s">
        <v>958</v>
      </c>
      <c r="C855" s="13" t="s">
        <v>102</v>
      </c>
      <c r="D855" s="13" t="s">
        <v>3</v>
      </c>
      <c r="E855" s="326">
        <v>9</v>
      </c>
      <c r="F855" s="22"/>
      <c r="G855" s="35"/>
      <c r="H855" s="335"/>
      <c r="I855" s="335"/>
      <c r="J855" s="35">
        <f>J856</f>
        <v>170000</v>
      </c>
      <c r="K855" s="35">
        <f>G855+J855</f>
        <v>170000</v>
      </c>
    </row>
    <row r="856" spans="2:11" ht="31.5">
      <c r="B856" s="297" t="s">
        <v>1626</v>
      </c>
      <c r="C856" s="13" t="s">
        <v>102</v>
      </c>
      <c r="D856" s="13" t="s">
        <v>3</v>
      </c>
      <c r="E856" s="110" t="s">
        <v>372</v>
      </c>
      <c r="F856" s="22"/>
      <c r="G856" s="35"/>
      <c r="H856" s="335"/>
      <c r="I856" s="335"/>
      <c r="J856" s="35">
        <f>J857</f>
        <v>170000</v>
      </c>
      <c r="K856" s="35">
        <f>G856+J856</f>
        <v>170000</v>
      </c>
    </row>
    <row r="857" spans="2:11" ht="36.75" customHeight="1">
      <c r="B857" s="297" t="s">
        <v>1817</v>
      </c>
      <c r="C857" s="13" t="s">
        <v>102</v>
      </c>
      <c r="D857" s="13" t="s">
        <v>3</v>
      </c>
      <c r="E857" s="110" t="s">
        <v>1592</v>
      </c>
      <c r="F857" s="22"/>
      <c r="G857" s="35"/>
      <c r="H857" s="335"/>
      <c r="I857" s="335"/>
      <c r="J857" s="35">
        <f>J858+J859</f>
        <v>170000</v>
      </c>
      <c r="K857" s="35">
        <f>G857+J857</f>
        <v>170000</v>
      </c>
    </row>
    <row r="858" spans="2:11" ht="63" hidden="1">
      <c r="B858" s="297" t="s">
        <v>1818</v>
      </c>
      <c r="C858" s="13" t="s">
        <v>102</v>
      </c>
      <c r="D858" s="13" t="s">
        <v>3</v>
      </c>
      <c r="E858" s="110" t="s">
        <v>1593</v>
      </c>
      <c r="F858" s="22">
        <v>400</v>
      </c>
      <c r="G858" s="35"/>
      <c r="H858" s="335"/>
      <c r="I858" s="335"/>
      <c r="J858" s="35"/>
      <c r="K858" s="35">
        <f>G858+J858</f>
        <v>0</v>
      </c>
    </row>
    <row r="859" spans="2:11" ht="72" customHeight="1" thickBot="1">
      <c r="B859" s="297" t="s">
        <v>1820</v>
      </c>
      <c r="C859" s="13" t="s">
        <v>102</v>
      </c>
      <c r="D859" s="13" t="s">
        <v>3</v>
      </c>
      <c r="E859" s="110" t="s">
        <v>1594</v>
      </c>
      <c r="F859" s="22">
        <v>400</v>
      </c>
      <c r="G859" s="35"/>
      <c r="H859" s="335"/>
      <c r="I859" s="335"/>
      <c r="J859" s="35">
        <f>112200+57800</f>
        <v>170000</v>
      </c>
      <c r="K859" s="35">
        <f>G859+J859</f>
        <v>170000</v>
      </c>
    </row>
    <row r="860" spans="2:11" ht="31.5" hidden="1">
      <c r="B860" s="254" t="s">
        <v>1848</v>
      </c>
      <c r="C860" s="44" t="s">
        <v>102</v>
      </c>
      <c r="D860" s="4" t="s">
        <v>3</v>
      </c>
      <c r="E860" s="132" t="s">
        <v>327</v>
      </c>
      <c r="F860" s="22"/>
      <c r="G860" s="95">
        <f aca="true" t="shared" si="47" ref="G860:K862">G861</f>
        <v>8220</v>
      </c>
      <c r="H860" s="345">
        <f t="shared" si="47"/>
        <v>8220</v>
      </c>
      <c r="I860" s="345">
        <f t="shared" si="47"/>
        <v>8473</v>
      </c>
      <c r="J860" s="95">
        <f t="shared" si="47"/>
        <v>-8220</v>
      </c>
      <c r="K860" s="95">
        <f t="shared" si="47"/>
        <v>0</v>
      </c>
    </row>
    <row r="861" spans="2:11" ht="31.5" hidden="1">
      <c r="B861" s="255" t="s">
        <v>1849</v>
      </c>
      <c r="C861" s="44" t="s">
        <v>102</v>
      </c>
      <c r="D861" s="4" t="s">
        <v>3</v>
      </c>
      <c r="E861" s="132" t="s">
        <v>859</v>
      </c>
      <c r="F861" s="22"/>
      <c r="G861" s="35">
        <f t="shared" si="47"/>
        <v>8220</v>
      </c>
      <c r="H861" s="335">
        <f t="shared" si="47"/>
        <v>8220</v>
      </c>
      <c r="I861" s="335">
        <f t="shared" si="47"/>
        <v>8473</v>
      </c>
      <c r="J861" s="35">
        <f t="shared" si="47"/>
        <v>-8220</v>
      </c>
      <c r="K861" s="35">
        <f t="shared" si="47"/>
        <v>0</v>
      </c>
    </row>
    <row r="862" spans="2:11" ht="31.5" hidden="1">
      <c r="B862" s="254" t="s">
        <v>452</v>
      </c>
      <c r="C862" s="44" t="s">
        <v>102</v>
      </c>
      <c r="D862" s="4" t="s">
        <v>3</v>
      </c>
      <c r="E862" s="132" t="s">
        <v>860</v>
      </c>
      <c r="F862" s="22"/>
      <c r="G862" s="95">
        <f t="shared" si="47"/>
        <v>8220</v>
      </c>
      <c r="H862" s="345">
        <f t="shared" si="47"/>
        <v>8220</v>
      </c>
      <c r="I862" s="345">
        <f t="shared" si="47"/>
        <v>8473</v>
      </c>
      <c r="J862" s="95">
        <f t="shared" si="47"/>
        <v>-8220</v>
      </c>
      <c r="K862" s="95">
        <f t="shared" si="47"/>
        <v>0</v>
      </c>
    </row>
    <row r="863" spans="2:11" ht="48" hidden="1" thickBot="1">
      <c r="B863" s="253" t="s">
        <v>1235</v>
      </c>
      <c r="C863" s="44" t="s">
        <v>102</v>
      </c>
      <c r="D863" s="4" t="s">
        <v>3</v>
      </c>
      <c r="E863" s="132" t="s">
        <v>861</v>
      </c>
      <c r="F863" s="22" t="s">
        <v>18</v>
      </c>
      <c r="G863" s="35">
        <v>8220</v>
      </c>
      <c r="H863" s="335">
        <v>8220</v>
      </c>
      <c r="I863" s="335">
        <v>8473</v>
      </c>
      <c r="J863" s="35">
        <v>-8220</v>
      </c>
      <c r="K863" s="35">
        <f>G863+J863</f>
        <v>0</v>
      </c>
    </row>
    <row r="864" spans="2:11" ht="16.5" thickBot="1">
      <c r="B864" s="172" t="s">
        <v>1508</v>
      </c>
      <c r="C864" s="8" t="s">
        <v>96</v>
      </c>
      <c r="D864" s="23" t="s">
        <v>109</v>
      </c>
      <c r="E864" s="9"/>
      <c r="F864" s="11"/>
      <c r="G864" s="33">
        <f aca="true" t="shared" si="48" ref="G864:K865">G865</f>
        <v>93567</v>
      </c>
      <c r="H864" s="332">
        <f t="shared" si="48"/>
        <v>95488</v>
      </c>
      <c r="I864" s="332">
        <f t="shared" si="48"/>
        <v>99148</v>
      </c>
      <c r="J864" s="33">
        <f>J865+J877+J874</f>
        <v>11242</v>
      </c>
      <c r="K864" s="33">
        <f>K865+K877+K874</f>
        <v>104809</v>
      </c>
    </row>
    <row r="865" spans="2:11" ht="31.5">
      <c r="B865" s="243" t="s">
        <v>1812</v>
      </c>
      <c r="C865" s="68" t="s">
        <v>102</v>
      </c>
      <c r="D865" s="69" t="s">
        <v>109</v>
      </c>
      <c r="E865" s="186" t="s">
        <v>3</v>
      </c>
      <c r="F865" s="22"/>
      <c r="G865" s="35">
        <f t="shared" si="48"/>
        <v>93567</v>
      </c>
      <c r="H865" s="335">
        <f t="shared" si="48"/>
        <v>95488</v>
      </c>
      <c r="I865" s="335">
        <f t="shared" si="48"/>
        <v>99148</v>
      </c>
      <c r="J865" s="35">
        <f t="shared" si="48"/>
        <v>887</v>
      </c>
      <c r="K865" s="35">
        <f t="shared" si="48"/>
        <v>94454</v>
      </c>
    </row>
    <row r="866" spans="2:11" ht="15.75">
      <c r="B866" s="254" t="s">
        <v>1827</v>
      </c>
      <c r="C866" s="44" t="s">
        <v>102</v>
      </c>
      <c r="D866" s="71" t="s">
        <v>109</v>
      </c>
      <c r="E866" s="132" t="s">
        <v>851</v>
      </c>
      <c r="F866" s="22"/>
      <c r="G866" s="35">
        <f>G867+G869</f>
        <v>93567</v>
      </c>
      <c r="H866" s="335">
        <f>H867+H869</f>
        <v>95488</v>
      </c>
      <c r="I866" s="335">
        <f>I867+I869</f>
        <v>99148</v>
      </c>
      <c r="J866" s="35">
        <f>J867+J869</f>
        <v>887</v>
      </c>
      <c r="K866" s="35">
        <f>K867+K869</f>
        <v>94454</v>
      </c>
    </row>
    <row r="867" spans="2:11" ht="31.5">
      <c r="B867" s="255" t="s">
        <v>1828</v>
      </c>
      <c r="C867" s="44" t="s">
        <v>102</v>
      </c>
      <c r="D867" s="71" t="s">
        <v>109</v>
      </c>
      <c r="E867" s="132" t="s">
        <v>852</v>
      </c>
      <c r="F867" s="4"/>
      <c r="G867" s="35">
        <f>G868</f>
        <v>90723</v>
      </c>
      <c r="H867" s="335">
        <f>H868</f>
        <v>92972</v>
      </c>
      <c r="I867" s="335">
        <f>I868</f>
        <v>96632</v>
      </c>
      <c r="J867" s="35">
        <f>J868</f>
        <v>0</v>
      </c>
      <c r="K867" s="35">
        <f>K868</f>
        <v>90723</v>
      </c>
    </row>
    <row r="868" spans="2:11" ht="47.25">
      <c r="B868" s="254" t="s">
        <v>1122</v>
      </c>
      <c r="C868" s="44" t="s">
        <v>102</v>
      </c>
      <c r="D868" s="71" t="s">
        <v>109</v>
      </c>
      <c r="E868" s="132" t="s">
        <v>853</v>
      </c>
      <c r="F868" s="22">
        <v>600</v>
      </c>
      <c r="G868" s="35">
        <v>90723</v>
      </c>
      <c r="H868" s="335">
        <v>92972</v>
      </c>
      <c r="I868" s="335">
        <v>96632</v>
      </c>
      <c r="J868" s="35"/>
      <c r="K868" s="35">
        <f>G868+J868</f>
        <v>90723</v>
      </c>
    </row>
    <row r="869" spans="2:11" ht="31.5">
      <c r="B869" s="255" t="s">
        <v>1829</v>
      </c>
      <c r="C869" s="44" t="s">
        <v>102</v>
      </c>
      <c r="D869" s="71" t="s">
        <v>109</v>
      </c>
      <c r="E869" s="132" t="s">
        <v>854</v>
      </c>
      <c r="F869" s="22"/>
      <c r="G869" s="35">
        <f>G871+G872+G873</f>
        <v>2844</v>
      </c>
      <c r="H869" s="335">
        <f>H871+H872+H873</f>
        <v>2516</v>
      </c>
      <c r="I869" s="335">
        <f>I871+I872+I873</f>
        <v>2516</v>
      </c>
      <c r="J869" s="35">
        <f>J871+J872+J873</f>
        <v>887</v>
      </c>
      <c r="K869" s="35">
        <f>K871+K872+K873</f>
        <v>3731</v>
      </c>
    </row>
    <row r="870" spans="2:11" ht="37.5" customHeight="1" hidden="1">
      <c r="B870" s="255" t="s">
        <v>1165</v>
      </c>
      <c r="C870" s="44" t="s">
        <v>102</v>
      </c>
      <c r="D870" s="71" t="s">
        <v>109</v>
      </c>
      <c r="E870" s="132" t="s">
        <v>855</v>
      </c>
      <c r="F870" s="22">
        <v>200</v>
      </c>
      <c r="G870" s="35"/>
      <c r="H870" s="335"/>
      <c r="I870" s="335"/>
      <c r="J870" s="35"/>
      <c r="K870" s="35"/>
    </row>
    <row r="871" spans="2:11" ht="31.5">
      <c r="B871" s="255" t="s">
        <v>659</v>
      </c>
      <c r="C871" s="44" t="s">
        <v>102</v>
      </c>
      <c r="D871" s="71" t="s">
        <v>109</v>
      </c>
      <c r="E871" s="132" t="s">
        <v>855</v>
      </c>
      <c r="F871" s="22">
        <v>600</v>
      </c>
      <c r="G871" s="35">
        <v>2516</v>
      </c>
      <c r="H871" s="335">
        <v>2516</v>
      </c>
      <c r="I871" s="335">
        <v>2516</v>
      </c>
      <c r="J871" s="35"/>
      <c r="K871" s="35">
        <f>G871+J871</f>
        <v>2516</v>
      </c>
    </row>
    <row r="872" spans="2:11" ht="47.25" hidden="1">
      <c r="B872" s="253" t="s">
        <v>1509</v>
      </c>
      <c r="C872" s="44" t="s">
        <v>102</v>
      </c>
      <c r="D872" s="4" t="s">
        <v>109</v>
      </c>
      <c r="E872" s="132" t="s">
        <v>1510</v>
      </c>
      <c r="F872" s="22">
        <v>500</v>
      </c>
      <c r="G872" s="35"/>
      <c r="H872" s="335"/>
      <c r="I872" s="335"/>
      <c r="J872" s="35"/>
      <c r="K872" s="35">
        <f>G872+J872</f>
        <v>0</v>
      </c>
    </row>
    <row r="873" spans="2:11" ht="55.5" customHeight="1">
      <c r="B873" s="253" t="s">
        <v>1509</v>
      </c>
      <c r="C873" s="44" t="s">
        <v>102</v>
      </c>
      <c r="D873" s="4" t="s">
        <v>109</v>
      </c>
      <c r="E873" s="132" t="s">
        <v>1511</v>
      </c>
      <c r="F873" s="22">
        <v>500</v>
      </c>
      <c r="G873" s="35">
        <v>328</v>
      </c>
      <c r="H873" s="335"/>
      <c r="I873" s="335"/>
      <c r="J873" s="35">
        <f>802+85</f>
        <v>887</v>
      </c>
      <c r="K873" s="35">
        <f>G873+J873</f>
        <v>1215</v>
      </c>
    </row>
    <row r="874" spans="2:11" ht="15.75">
      <c r="B874" s="257" t="s">
        <v>1769</v>
      </c>
      <c r="C874" s="44" t="s">
        <v>102</v>
      </c>
      <c r="D874" s="4" t="s">
        <v>109</v>
      </c>
      <c r="E874" s="132" t="s">
        <v>621</v>
      </c>
      <c r="F874" s="22"/>
      <c r="G874" s="35"/>
      <c r="H874" s="335"/>
      <c r="I874" s="335"/>
      <c r="J874" s="35">
        <f>J875</f>
        <v>2135</v>
      </c>
      <c r="K874" s="35">
        <f>K875</f>
        <v>2135</v>
      </c>
    </row>
    <row r="875" spans="2:11" ht="102" customHeight="1">
      <c r="B875" s="145" t="s">
        <v>2048</v>
      </c>
      <c r="C875" s="44" t="s">
        <v>102</v>
      </c>
      <c r="D875" s="4" t="s">
        <v>109</v>
      </c>
      <c r="E875" s="132" t="s">
        <v>173</v>
      </c>
      <c r="F875" s="22"/>
      <c r="G875" s="35"/>
      <c r="H875" s="335"/>
      <c r="I875" s="335"/>
      <c r="J875" s="35">
        <f>J876</f>
        <v>2135</v>
      </c>
      <c r="K875" s="35">
        <f>K876</f>
        <v>2135</v>
      </c>
    </row>
    <row r="876" spans="2:11" ht="31.5">
      <c r="B876" s="297" t="s">
        <v>2057</v>
      </c>
      <c r="C876" s="44" t="s">
        <v>102</v>
      </c>
      <c r="D876" s="4" t="s">
        <v>109</v>
      </c>
      <c r="E876" s="132" t="s">
        <v>158</v>
      </c>
      <c r="F876" s="22">
        <v>500</v>
      </c>
      <c r="G876" s="35"/>
      <c r="H876" s="335"/>
      <c r="I876" s="335"/>
      <c r="J876" s="35">
        <f>798+1337</f>
        <v>2135</v>
      </c>
      <c r="K876" s="35">
        <f>G876+J876</f>
        <v>2135</v>
      </c>
    </row>
    <row r="877" spans="2:11" ht="31.5">
      <c r="B877" s="254" t="s">
        <v>1848</v>
      </c>
      <c r="C877" s="44" t="s">
        <v>102</v>
      </c>
      <c r="D877" s="4" t="s">
        <v>109</v>
      </c>
      <c r="E877" s="132" t="s">
        <v>327</v>
      </c>
      <c r="F877" s="22"/>
      <c r="G877" s="35"/>
      <c r="H877" s="335"/>
      <c r="I877" s="335"/>
      <c r="J877" s="35">
        <f aca="true" t="shared" si="49" ref="J877:K879">J878</f>
        <v>8220</v>
      </c>
      <c r="K877" s="35">
        <f t="shared" si="49"/>
        <v>8220</v>
      </c>
    </row>
    <row r="878" spans="2:11" ht="31.5">
      <c r="B878" s="255" t="s">
        <v>1849</v>
      </c>
      <c r="C878" s="44" t="s">
        <v>102</v>
      </c>
      <c r="D878" s="4" t="s">
        <v>109</v>
      </c>
      <c r="E878" s="132" t="s">
        <v>859</v>
      </c>
      <c r="F878" s="22"/>
      <c r="G878" s="35"/>
      <c r="H878" s="335"/>
      <c r="I878" s="335"/>
      <c r="J878" s="35">
        <f t="shared" si="49"/>
        <v>8220</v>
      </c>
      <c r="K878" s="35">
        <f t="shared" si="49"/>
        <v>8220</v>
      </c>
    </row>
    <row r="879" spans="2:11" ht="31.5">
      <c r="B879" s="254" t="s">
        <v>452</v>
      </c>
      <c r="C879" s="44" t="s">
        <v>102</v>
      </c>
      <c r="D879" s="4" t="s">
        <v>109</v>
      </c>
      <c r="E879" s="132" t="s">
        <v>860</v>
      </c>
      <c r="F879" s="22"/>
      <c r="G879" s="35"/>
      <c r="H879" s="335"/>
      <c r="I879" s="335"/>
      <c r="J879" s="35">
        <f t="shared" si="49"/>
        <v>8220</v>
      </c>
      <c r="K879" s="35">
        <f t="shared" si="49"/>
        <v>8220</v>
      </c>
    </row>
    <row r="880" spans="2:11" ht="55.5" customHeight="1" thickBot="1">
      <c r="B880" s="253" t="s">
        <v>1235</v>
      </c>
      <c r="C880" s="44" t="s">
        <v>102</v>
      </c>
      <c r="D880" s="4" t="s">
        <v>109</v>
      </c>
      <c r="E880" s="132" t="s">
        <v>861</v>
      </c>
      <c r="F880" s="22" t="s">
        <v>18</v>
      </c>
      <c r="G880" s="35"/>
      <c r="H880" s="335"/>
      <c r="I880" s="335"/>
      <c r="J880" s="35">
        <v>8220</v>
      </c>
      <c r="K880" s="35">
        <f>G880+J880</f>
        <v>8220</v>
      </c>
    </row>
    <row r="881" spans="2:11" ht="16.5" thickBot="1">
      <c r="B881" s="172" t="s">
        <v>78</v>
      </c>
      <c r="C881" s="8" t="s">
        <v>96</v>
      </c>
      <c r="D881" s="9" t="s">
        <v>56</v>
      </c>
      <c r="E881" s="9"/>
      <c r="F881" s="11"/>
      <c r="G881" s="33">
        <f>G882+G887+G902</f>
        <v>1693936</v>
      </c>
      <c r="H881" s="332">
        <f>H882+H887+H902</f>
        <v>1743178</v>
      </c>
      <c r="I881" s="332">
        <f>I882+I887+I902</f>
        <v>1823318</v>
      </c>
      <c r="J881" s="33">
        <f>J882+J887+J902</f>
        <v>31439</v>
      </c>
      <c r="K881" s="33">
        <f>K882+K887+K902</f>
        <v>1725375</v>
      </c>
    </row>
    <row r="882" spans="2:11" ht="31.5">
      <c r="B882" s="255" t="s">
        <v>1850</v>
      </c>
      <c r="C882" s="44" t="s">
        <v>102</v>
      </c>
      <c r="D882" s="4" t="s">
        <v>29</v>
      </c>
      <c r="E882" s="114" t="s">
        <v>29</v>
      </c>
      <c r="F882" s="3"/>
      <c r="G882" s="35">
        <f aca="true" t="shared" si="50" ref="G882:K883">G883</f>
        <v>1163</v>
      </c>
      <c r="H882" s="335">
        <f t="shared" si="50"/>
        <v>1163</v>
      </c>
      <c r="I882" s="335">
        <f t="shared" si="50"/>
        <v>1163</v>
      </c>
      <c r="J882" s="35">
        <f t="shared" si="50"/>
        <v>2128</v>
      </c>
      <c r="K882" s="35">
        <f t="shared" si="50"/>
        <v>3291</v>
      </c>
    </row>
    <row r="883" spans="2:11" ht="15.75">
      <c r="B883" s="255" t="s">
        <v>1769</v>
      </c>
      <c r="C883" s="44" t="s">
        <v>102</v>
      </c>
      <c r="D883" s="4" t="s">
        <v>29</v>
      </c>
      <c r="E883" s="114" t="s">
        <v>621</v>
      </c>
      <c r="F883" s="3"/>
      <c r="G883" s="35">
        <f t="shared" si="50"/>
        <v>1163</v>
      </c>
      <c r="H883" s="335">
        <f t="shared" si="50"/>
        <v>1163</v>
      </c>
      <c r="I883" s="335">
        <f t="shared" si="50"/>
        <v>1163</v>
      </c>
      <c r="J883" s="35">
        <f t="shared" si="50"/>
        <v>2128</v>
      </c>
      <c r="K883" s="35">
        <f t="shared" si="50"/>
        <v>3291</v>
      </c>
    </row>
    <row r="884" spans="2:11" ht="94.5">
      <c r="B884" s="145" t="s">
        <v>2048</v>
      </c>
      <c r="C884" s="44" t="s">
        <v>102</v>
      </c>
      <c r="D884" s="4" t="s">
        <v>29</v>
      </c>
      <c r="E884" s="114" t="s">
        <v>173</v>
      </c>
      <c r="F884" s="3"/>
      <c r="G884" s="35">
        <f>G886+G885</f>
        <v>1163</v>
      </c>
      <c r="H884" s="335">
        <f>H886+H885</f>
        <v>1163</v>
      </c>
      <c r="I884" s="335">
        <f>I886+I885</f>
        <v>1163</v>
      </c>
      <c r="J884" s="35">
        <f>J886+J885</f>
        <v>2128</v>
      </c>
      <c r="K884" s="35">
        <f>K886+K885</f>
        <v>3291</v>
      </c>
    </row>
    <row r="885" spans="2:11" ht="49.5" hidden="1">
      <c r="B885" s="301" t="s">
        <v>1851</v>
      </c>
      <c r="C885" s="44" t="s">
        <v>102</v>
      </c>
      <c r="D885" s="4" t="s">
        <v>29</v>
      </c>
      <c r="E885" s="2" t="s">
        <v>1331</v>
      </c>
      <c r="F885" s="3">
        <v>600</v>
      </c>
      <c r="G885" s="35"/>
      <c r="H885" s="335"/>
      <c r="I885" s="335"/>
      <c r="J885" s="35"/>
      <c r="K885" s="35">
        <f>G885+J885</f>
        <v>0</v>
      </c>
    </row>
    <row r="886" spans="2:11" ht="51.75" customHeight="1">
      <c r="B886" s="255" t="s">
        <v>2052</v>
      </c>
      <c r="C886" s="44" t="s">
        <v>102</v>
      </c>
      <c r="D886" s="4" t="s">
        <v>29</v>
      </c>
      <c r="E886" s="2" t="s">
        <v>158</v>
      </c>
      <c r="F886" s="3">
        <v>600</v>
      </c>
      <c r="G886" s="35">
        <v>1163</v>
      </c>
      <c r="H886" s="335">
        <v>1163</v>
      </c>
      <c r="I886" s="335">
        <v>1163</v>
      </c>
      <c r="J886" s="35">
        <v>2128</v>
      </c>
      <c r="K886" s="35">
        <f>G886+J886</f>
        <v>3291</v>
      </c>
    </row>
    <row r="887" spans="2:11" ht="34.5" customHeight="1">
      <c r="B887" s="121" t="s">
        <v>1848</v>
      </c>
      <c r="C887" s="44" t="s">
        <v>102</v>
      </c>
      <c r="D887" s="4" t="s">
        <v>29</v>
      </c>
      <c r="E887" s="132" t="s">
        <v>327</v>
      </c>
      <c r="F887" s="22"/>
      <c r="G887" s="35">
        <f>G888</f>
        <v>1692773</v>
      </c>
      <c r="H887" s="335">
        <f>H888</f>
        <v>1742015</v>
      </c>
      <c r="I887" s="335">
        <f>I888</f>
        <v>1822155</v>
      </c>
      <c r="J887" s="35">
        <f>J888</f>
        <v>29311</v>
      </c>
      <c r="K887" s="35">
        <f>K888</f>
        <v>1722084</v>
      </c>
    </row>
    <row r="888" spans="2:11" ht="15.75">
      <c r="B888" s="255" t="s">
        <v>887</v>
      </c>
      <c r="C888" s="44" t="s">
        <v>102</v>
      </c>
      <c r="D888" s="4" t="s">
        <v>29</v>
      </c>
      <c r="E888" s="132" t="s">
        <v>879</v>
      </c>
      <c r="F888" s="22"/>
      <c r="G888" s="35">
        <f>G889+G892+G896+G898+G900</f>
        <v>1692773</v>
      </c>
      <c r="H888" s="335">
        <f>H889+H892+H896+H898+H900</f>
        <v>1742015</v>
      </c>
      <c r="I888" s="335">
        <f>I889+I892+I896+I898+I900</f>
        <v>1822155</v>
      </c>
      <c r="J888" s="35">
        <f>J889+J892+J896+J898+J900</f>
        <v>29311</v>
      </c>
      <c r="K888" s="35">
        <f>K889+K892+K896+K898+K900</f>
        <v>1722084</v>
      </c>
    </row>
    <row r="889" spans="2:11" ht="31.5">
      <c r="B889" s="254" t="s">
        <v>452</v>
      </c>
      <c r="C889" s="44" t="s">
        <v>102</v>
      </c>
      <c r="D889" s="4" t="s">
        <v>29</v>
      </c>
      <c r="E889" s="132" t="s">
        <v>860</v>
      </c>
      <c r="F889" s="22"/>
      <c r="G889" s="35">
        <f>G890+G891</f>
        <v>1527059</v>
      </c>
      <c r="H889" s="335">
        <f>H890+H891</f>
        <v>1574268</v>
      </c>
      <c r="I889" s="335">
        <f>I890+I891</f>
        <v>1647488</v>
      </c>
      <c r="J889" s="35">
        <f>J890+J891</f>
        <v>29311</v>
      </c>
      <c r="K889" s="35">
        <f>K890+K891</f>
        <v>1556370</v>
      </c>
    </row>
    <row r="890" spans="2:11" ht="47.25">
      <c r="B890" s="255" t="s">
        <v>1125</v>
      </c>
      <c r="C890" s="44" t="s">
        <v>102</v>
      </c>
      <c r="D890" s="4" t="s">
        <v>29</v>
      </c>
      <c r="E890" s="132" t="s">
        <v>861</v>
      </c>
      <c r="F890" s="22" t="s">
        <v>18</v>
      </c>
      <c r="G890" s="35">
        <v>1522619</v>
      </c>
      <c r="H890" s="335">
        <v>1569828</v>
      </c>
      <c r="I890" s="335">
        <v>1643048</v>
      </c>
      <c r="J890" s="35">
        <v>29311</v>
      </c>
      <c r="K890" s="35">
        <f>G890+J890</f>
        <v>1551930</v>
      </c>
    </row>
    <row r="891" spans="2:11" ht="31.5">
      <c r="B891" s="255" t="s">
        <v>1246</v>
      </c>
      <c r="C891" s="44" t="s">
        <v>102</v>
      </c>
      <c r="D891" s="4" t="s">
        <v>29</v>
      </c>
      <c r="E891" s="132" t="s">
        <v>861</v>
      </c>
      <c r="F891" s="22">
        <v>800</v>
      </c>
      <c r="G891" s="35">
        <v>4440</v>
      </c>
      <c r="H891" s="335">
        <v>4440</v>
      </c>
      <c r="I891" s="335">
        <v>4440</v>
      </c>
      <c r="J891" s="35"/>
      <c r="K891" s="35">
        <f>G891+J891</f>
        <v>4440</v>
      </c>
    </row>
    <row r="892" spans="2:11" ht="15.75">
      <c r="B892" s="255" t="s">
        <v>875</v>
      </c>
      <c r="C892" s="44" t="s">
        <v>102</v>
      </c>
      <c r="D892" s="4" t="s">
        <v>29</v>
      </c>
      <c r="E892" s="132" t="s">
        <v>880</v>
      </c>
      <c r="F892" s="22"/>
      <c r="G892" s="35">
        <f>G893+G894+G895</f>
        <v>151322</v>
      </c>
      <c r="H892" s="335">
        <f>H893+H894+H895</f>
        <v>159153</v>
      </c>
      <c r="I892" s="335">
        <f>I893+I894+I895</f>
        <v>165858</v>
      </c>
      <c r="J892" s="35">
        <f>J893+J894+J895</f>
        <v>0</v>
      </c>
      <c r="K892" s="35">
        <f>K893+K894+K895</f>
        <v>151322</v>
      </c>
    </row>
    <row r="893" spans="2:11" ht="31.5">
      <c r="B893" s="252" t="s">
        <v>863</v>
      </c>
      <c r="C893" s="44" t="s">
        <v>102</v>
      </c>
      <c r="D893" s="4" t="s">
        <v>29</v>
      </c>
      <c r="E893" s="132" t="s">
        <v>881</v>
      </c>
      <c r="F893" s="22" t="s">
        <v>73</v>
      </c>
      <c r="G893" s="35">
        <v>55205</v>
      </c>
      <c r="H893" s="335">
        <v>58110</v>
      </c>
      <c r="I893" s="335">
        <v>60472</v>
      </c>
      <c r="J893" s="35"/>
      <c r="K893" s="35">
        <f>G893+J893</f>
        <v>55205</v>
      </c>
    </row>
    <row r="894" spans="2:11" ht="15.75">
      <c r="B894" s="255" t="s">
        <v>2036</v>
      </c>
      <c r="C894" s="44" t="s">
        <v>102</v>
      </c>
      <c r="D894" s="4" t="s">
        <v>29</v>
      </c>
      <c r="E894" s="132" t="s">
        <v>882</v>
      </c>
      <c r="F894" s="22" t="s">
        <v>73</v>
      </c>
      <c r="G894" s="35">
        <v>96117</v>
      </c>
      <c r="H894" s="335">
        <v>101043</v>
      </c>
      <c r="I894" s="335">
        <v>105386</v>
      </c>
      <c r="J894" s="35"/>
      <c r="K894" s="35">
        <f>G894+J894</f>
        <v>96117</v>
      </c>
    </row>
    <row r="895" spans="2:11" ht="78.75" hidden="1">
      <c r="B895" s="297" t="s">
        <v>1265</v>
      </c>
      <c r="C895" s="44" t="s">
        <v>102</v>
      </c>
      <c r="D895" s="4" t="s">
        <v>29</v>
      </c>
      <c r="E895" s="132" t="s">
        <v>1266</v>
      </c>
      <c r="F895" s="22">
        <v>300</v>
      </c>
      <c r="G895" s="35"/>
      <c r="H895" s="335"/>
      <c r="I895" s="335"/>
      <c r="J895" s="35"/>
      <c r="K895" s="35"/>
    </row>
    <row r="896" spans="2:11" ht="15.75">
      <c r="B896" s="255" t="s">
        <v>876</v>
      </c>
      <c r="C896" s="44" t="s">
        <v>102</v>
      </c>
      <c r="D896" s="4" t="s">
        <v>29</v>
      </c>
      <c r="E896" s="132" t="s">
        <v>883</v>
      </c>
      <c r="F896" s="22"/>
      <c r="G896" s="35">
        <f>G897</f>
        <v>3370</v>
      </c>
      <c r="H896" s="335">
        <f>H897</f>
        <v>3572</v>
      </c>
      <c r="I896" s="335">
        <f>I897</f>
        <v>3787</v>
      </c>
      <c r="J896" s="35">
        <f>J897</f>
        <v>0</v>
      </c>
      <c r="K896" s="35">
        <f>K897</f>
        <v>3370</v>
      </c>
    </row>
    <row r="897" spans="2:11" ht="63">
      <c r="B897" s="254" t="s">
        <v>877</v>
      </c>
      <c r="C897" s="44" t="s">
        <v>102</v>
      </c>
      <c r="D897" s="4" t="s">
        <v>29</v>
      </c>
      <c r="E897" s="132" t="s">
        <v>884</v>
      </c>
      <c r="F897" s="22" t="s">
        <v>73</v>
      </c>
      <c r="G897" s="35">
        <v>3370</v>
      </c>
      <c r="H897" s="335">
        <v>3572</v>
      </c>
      <c r="I897" s="335">
        <v>3787</v>
      </c>
      <c r="J897" s="35"/>
      <c r="K897" s="35">
        <f>G897+J897</f>
        <v>3370</v>
      </c>
    </row>
    <row r="898" spans="2:11" ht="31.5">
      <c r="B898" s="255" t="s">
        <v>878</v>
      </c>
      <c r="C898" s="44" t="s">
        <v>102</v>
      </c>
      <c r="D898" s="4" t="s">
        <v>29</v>
      </c>
      <c r="E898" s="132" t="s">
        <v>885</v>
      </c>
      <c r="F898" s="22"/>
      <c r="G898" s="35">
        <f>G899+G905</f>
        <v>11022</v>
      </c>
      <c r="H898" s="335">
        <f>H899+H905</f>
        <v>5022</v>
      </c>
      <c r="I898" s="335">
        <f>I899+I905</f>
        <v>5022</v>
      </c>
      <c r="J898" s="35">
        <f>J899+J905</f>
        <v>0</v>
      </c>
      <c r="K898" s="35">
        <f>K899+K905</f>
        <v>11022</v>
      </c>
    </row>
    <row r="899" spans="2:11" ht="31.5">
      <c r="B899" s="252" t="s">
        <v>1541</v>
      </c>
      <c r="C899" s="44" t="s">
        <v>102</v>
      </c>
      <c r="D899" s="4" t="s">
        <v>29</v>
      </c>
      <c r="E899" s="132" t="s">
        <v>1540</v>
      </c>
      <c r="F899" s="22" t="s">
        <v>10</v>
      </c>
      <c r="G899" s="35">
        <v>8822</v>
      </c>
      <c r="H899" s="335">
        <v>5022</v>
      </c>
      <c r="I899" s="335">
        <v>5022</v>
      </c>
      <c r="J899" s="35"/>
      <c r="K899" s="35">
        <f aca="true" t="shared" si="51" ref="K899:K905">G899+J899</f>
        <v>8822</v>
      </c>
    </row>
    <row r="900" spans="2:11" ht="31.5" hidden="1">
      <c r="B900" s="304" t="s">
        <v>1852</v>
      </c>
      <c r="C900" s="71" t="s">
        <v>102</v>
      </c>
      <c r="D900" s="13" t="s">
        <v>29</v>
      </c>
      <c r="E900" s="130" t="s">
        <v>1355</v>
      </c>
      <c r="F900" s="81"/>
      <c r="G900" s="35">
        <f>G901</f>
        <v>0</v>
      </c>
      <c r="H900" s="335">
        <f>H901</f>
        <v>0</v>
      </c>
      <c r="I900" s="335">
        <f>I901</f>
        <v>0</v>
      </c>
      <c r="J900" s="35"/>
      <c r="K900" s="35">
        <f t="shared" si="51"/>
        <v>0</v>
      </c>
    </row>
    <row r="901" spans="2:11" ht="47.25" hidden="1">
      <c r="B901" s="304" t="s">
        <v>500</v>
      </c>
      <c r="C901" s="71" t="s">
        <v>102</v>
      </c>
      <c r="D901" s="13" t="s">
        <v>29</v>
      </c>
      <c r="E901" s="130" t="s">
        <v>1356</v>
      </c>
      <c r="F901" s="81">
        <v>600</v>
      </c>
      <c r="G901" s="35"/>
      <c r="H901" s="335"/>
      <c r="I901" s="335"/>
      <c r="J901" s="35"/>
      <c r="K901" s="35">
        <f t="shared" si="51"/>
        <v>0</v>
      </c>
    </row>
    <row r="902" spans="2:11" ht="15.75" hidden="1">
      <c r="B902" s="252" t="s">
        <v>149</v>
      </c>
      <c r="C902" s="44" t="s">
        <v>102</v>
      </c>
      <c r="D902" s="4" t="s">
        <v>29</v>
      </c>
      <c r="E902" s="132" t="s">
        <v>525</v>
      </c>
      <c r="F902" s="22"/>
      <c r="G902" s="35">
        <f aca="true" t="shared" si="52" ref="G902:I903">G903</f>
        <v>0</v>
      </c>
      <c r="H902" s="335">
        <f t="shared" si="52"/>
        <v>0</v>
      </c>
      <c r="I902" s="335">
        <f t="shared" si="52"/>
        <v>0</v>
      </c>
      <c r="J902" s="35"/>
      <c r="K902" s="35">
        <f t="shared" si="51"/>
        <v>0</v>
      </c>
    </row>
    <row r="903" spans="2:11" ht="15.75" hidden="1">
      <c r="B903" s="252" t="s">
        <v>150</v>
      </c>
      <c r="C903" s="44" t="s">
        <v>102</v>
      </c>
      <c r="D903" s="4" t="s">
        <v>29</v>
      </c>
      <c r="E903" s="132" t="s">
        <v>148</v>
      </c>
      <c r="F903" s="22"/>
      <c r="G903" s="35">
        <f t="shared" si="52"/>
        <v>0</v>
      </c>
      <c r="H903" s="335">
        <f t="shared" si="52"/>
        <v>0</v>
      </c>
      <c r="I903" s="335">
        <f t="shared" si="52"/>
        <v>0</v>
      </c>
      <c r="J903" s="35"/>
      <c r="K903" s="35">
        <f t="shared" si="51"/>
        <v>0</v>
      </c>
    </row>
    <row r="904" spans="2:11" ht="47.25" hidden="1">
      <c r="B904" s="298" t="s">
        <v>1274</v>
      </c>
      <c r="C904" s="44" t="s">
        <v>102</v>
      </c>
      <c r="D904" s="4" t="s">
        <v>29</v>
      </c>
      <c r="E904" s="132" t="s">
        <v>1115</v>
      </c>
      <c r="F904" s="22">
        <v>600</v>
      </c>
      <c r="G904" s="35"/>
      <c r="H904" s="335"/>
      <c r="I904" s="335"/>
      <c r="J904" s="35"/>
      <c r="K904" s="35">
        <f t="shared" si="51"/>
        <v>0</v>
      </c>
    </row>
    <row r="905" spans="2:11" ht="36.75" customHeight="1" thickBot="1">
      <c r="B905" s="252" t="s">
        <v>332</v>
      </c>
      <c r="C905" s="44" t="s">
        <v>102</v>
      </c>
      <c r="D905" s="4" t="s">
        <v>29</v>
      </c>
      <c r="E905" s="132" t="s">
        <v>1540</v>
      </c>
      <c r="F905" s="22">
        <v>600</v>
      </c>
      <c r="G905" s="35">
        <v>2200</v>
      </c>
      <c r="H905" s="335">
        <v>0</v>
      </c>
      <c r="I905" s="335">
        <v>0</v>
      </c>
      <c r="J905" s="35"/>
      <c r="K905" s="35">
        <f t="shared" si="51"/>
        <v>2200</v>
      </c>
    </row>
    <row r="906" spans="2:11" ht="32.25" thickBot="1">
      <c r="B906" s="172" t="s">
        <v>17</v>
      </c>
      <c r="C906" s="8" t="s">
        <v>96</v>
      </c>
      <c r="D906" s="9" t="s">
        <v>62</v>
      </c>
      <c r="E906" s="9"/>
      <c r="F906" s="11"/>
      <c r="G906" s="33">
        <f>G907+G913</f>
        <v>79189</v>
      </c>
      <c r="H906" s="332">
        <f>H907+H913</f>
        <v>79189</v>
      </c>
      <c r="I906" s="332">
        <f>I907+I913</f>
        <v>81218</v>
      </c>
      <c r="J906" s="33">
        <f>J907+J913</f>
        <v>0</v>
      </c>
      <c r="K906" s="33">
        <f>K907+K913</f>
        <v>79189</v>
      </c>
    </row>
    <row r="907" spans="2:11" ht="39.75" customHeight="1">
      <c r="B907" s="254" t="s">
        <v>1247</v>
      </c>
      <c r="C907" s="44" t="s">
        <v>102</v>
      </c>
      <c r="D907" s="4" t="s">
        <v>31</v>
      </c>
      <c r="E907" s="132" t="s">
        <v>3</v>
      </c>
      <c r="F907" s="22"/>
      <c r="G907" s="35">
        <f>G908</f>
        <v>59830</v>
      </c>
      <c r="H907" s="335">
        <f>H908</f>
        <v>59830</v>
      </c>
      <c r="I907" s="335">
        <f>I908</f>
        <v>61549</v>
      </c>
      <c r="J907" s="35">
        <f>J908</f>
        <v>0</v>
      </c>
      <c r="K907" s="35">
        <f>K908</f>
        <v>59830</v>
      </c>
    </row>
    <row r="908" spans="2:11" ht="15.75">
      <c r="B908" s="255" t="s">
        <v>1642</v>
      </c>
      <c r="C908" s="44" t="s">
        <v>102</v>
      </c>
      <c r="D908" s="4" t="s">
        <v>31</v>
      </c>
      <c r="E908" s="132" t="s">
        <v>561</v>
      </c>
      <c r="F908" s="22"/>
      <c r="G908" s="35">
        <f>G909+G911</f>
        <v>59830</v>
      </c>
      <c r="H908" s="335">
        <f>H909+H911</f>
        <v>59830</v>
      </c>
      <c r="I908" s="335">
        <f>I909+I911</f>
        <v>61549</v>
      </c>
      <c r="J908" s="35">
        <f>J909+J911</f>
        <v>0</v>
      </c>
      <c r="K908" s="35">
        <f>K909+K911</f>
        <v>59830</v>
      </c>
    </row>
    <row r="909" spans="2:11" ht="56.25" customHeight="1" hidden="1">
      <c r="B909" s="255" t="s">
        <v>1634</v>
      </c>
      <c r="C909" s="44" t="s">
        <v>102</v>
      </c>
      <c r="D909" s="4" t="s">
        <v>31</v>
      </c>
      <c r="E909" s="132" t="s">
        <v>562</v>
      </c>
      <c r="F909" s="22"/>
      <c r="G909" s="35">
        <f>G910</f>
        <v>0</v>
      </c>
      <c r="H909" s="335">
        <f>H910</f>
        <v>0</v>
      </c>
      <c r="I909" s="335">
        <f>I910</f>
        <v>0</v>
      </c>
      <c r="J909" s="35">
        <f>J910</f>
        <v>0</v>
      </c>
      <c r="K909" s="35">
        <f>K910</f>
        <v>0</v>
      </c>
    </row>
    <row r="910" spans="2:11" ht="65.25" customHeight="1" hidden="1">
      <c r="B910" s="254" t="s">
        <v>560</v>
      </c>
      <c r="C910" s="44" t="s">
        <v>102</v>
      </c>
      <c r="D910" s="4" t="s">
        <v>31</v>
      </c>
      <c r="E910" s="132" t="s">
        <v>563</v>
      </c>
      <c r="F910" s="22" t="s">
        <v>18</v>
      </c>
      <c r="G910" s="35">
        <v>0</v>
      </c>
      <c r="H910" s="335">
        <v>0</v>
      </c>
      <c r="I910" s="335">
        <v>0</v>
      </c>
      <c r="J910" s="35">
        <v>0</v>
      </c>
      <c r="K910" s="35">
        <v>0</v>
      </c>
    </row>
    <row r="911" spans="2:11" ht="31.5">
      <c r="B911" s="254" t="s">
        <v>1833</v>
      </c>
      <c r="C911" s="44" t="s">
        <v>102</v>
      </c>
      <c r="D911" s="4" t="s">
        <v>31</v>
      </c>
      <c r="E911" s="132" t="s">
        <v>857</v>
      </c>
      <c r="F911" s="22"/>
      <c r="G911" s="35">
        <f>G912</f>
        <v>59830</v>
      </c>
      <c r="H911" s="335">
        <f>H912</f>
        <v>59830</v>
      </c>
      <c r="I911" s="335">
        <f>I912</f>
        <v>61549</v>
      </c>
      <c r="J911" s="35">
        <f>J912</f>
        <v>0</v>
      </c>
      <c r="K911" s="35">
        <f>K912</f>
        <v>59830</v>
      </c>
    </row>
    <row r="912" spans="2:11" ht="47.25">
      <c r="B912" s="255" t="s">
        <v>1120</v>
      </c>
      <c r="C912" s="44" t="s">
        <v>102</v>
      </c>
      <c r="D912" s="4" t="s">
        <v>31</v>
      </c>
      <c r="E912" s="132" t="s">
        <v>890</v>
      </c>
      <c r="F912" s="22" t="s">
        <v>18</v>
      </c>
      <c r="G912" s="35">
        <f>56905+2925</f>
        <v>59830</v>
      </c>
      <c r="H912" s="335">
        <f>56905+2925</f>
        <v>59830</v>
      </c>
      <c r="I912" s="335">
        <f>58544+3005</f>
        <v>61549</v>
      </c>
      <c r="J912" s="35"/>
      <c r="K912" s="35">
        <f>G912+J912</f>
        <v>59830</v>
      </c>
    </row>
    <row r="913" spans="2:11" ht="31.5">
      <c r="B913" s="255" t="s">
        <v>1848</v>
      </c>
      <c r="C913" s="44" t="s">
        <v>102</v>
      </c>
      <c r="D913" s="4" t="s">
        <v>31</v>
      </c>
      <c r="E913" s="132" t="s">
        <v>327</v>
      </c>
      <c r="F913" s="22"/>
      <c r="G913" s="35">
        <f>G914+G919+G922+G926</f>
        <v>19359</v>
      </c>
      <c r="H913" s="335">
        <f>H914+H919+H922+H926</f>
        <v>19359</v>
      </c>
      <c r="I913" s="335">
        <f>I914+I919+I922+I926</f>
        <v>19669</v>
      </c>
      <c r="J913" s="35">
        <f>J914+J919+J922+J926</f>
        <v>0</v>
      </c>
      <c r="K913" s="35">
        <f>K914+K919+K922+K926</f>
        <v>19359</v>
      </c>
    </row>
    <row r="914" spans="2:11" ht="31.5">
      <c r="B914" s="252" t="s">
        <v>1635</v>
      </c>
      <c r="C914" s="44" t="s">
        <v>102</v>
      </c>
      <c r="D914" s="4" t="s">
        <v>31</v>
      </c>
      <c r="E914" s="132" t="s">
        <v>891</v>
      </c>
      <c r="F914" s="22"/>
      <c r="G914" s="35">
        <f>G915</f>
        <v>5975</v>
      </c>
      <c r="H914" s="335">
        <f>H915</f>
        <v>5975</v>
      </c>
      <c r="I914" s="335">
        <f>I915</f>
        <v>5975</v>
      </c>
      <c r="J914" s="35">
        <f>J915</f>
        <v>0</v>
      </c>
      <c r="K914" s="35">
        <f>K915</f>
        <v>5975</v>
      </c>
    </row>
    <row r="915" spans="2:11" ht="31.5">
      <c r="B915" s="255" t="s">
        <v>886</v>
      </c>
      <c r="C915" s="44" t="s">
        <v>102</v>
      </c>
      <c r="D915" s="4" t="s">
        <v>31</v>
      </c>
      <c r="E915" s="132" t="s">
        <v>892</v>
      </c>
      <c r="F915" s="22"/>
      <c r="G915" s="35">
        <f>G916+G918+G917</f>
        <v>5975</v>
      </c>
      <c r="H915" s="335">
        <f>H916+H918+H917</f>
        <v>5975</v>
      </c>
      <c r="I915" s="335">
        <f>I916+I918+I917</f>
        <v>5975</v>
      </c>
      <c r="J915" s="35">
        <f>J916+J918+J917</f>
        <v>0</v>
      </c>
      <c r="K915" s="35">
        <f>K916+K918+K917</f>
        <v>5975</v>
      </c>
    </row>
    <row r="916" spans="2:11" ht="47.25" customHeight="1">
      <c r="B916" s="255" t="s">
        <v>1160</v>
      </c>
      <c r="C916" s="44" t="s">
        <v>102</v>
      </c>
      <c r="D916" s="4" t="s">
        <v>31</v>
      </c>
      <c r="E916" s="132" t="s">
        <v>893</v>
      </c>
      <c r="F916" s="22" t="s">
        <v>10</v>
      </c>
      <c r="G916" s="35">
        <v>4595</v>
      </c>
      <c r="H916" s="335">
        <v>4595</v>
      </c>
      <c r="I916" s="335">
        <v>4595</v>
      </c>
      <c r="J916" s="35"/>
      <c r="K916" s="35">
        <f>G916+J916</f>
        <v>4595</v>
      </c>
    </row>
    <row r="917" spans="2:11" ht="15.75" hidden="1">
      <c r="B917" s="255"/>
      <c r="C917" s="44"/>
      <c r="D917" s="4"/>
      <c r="E917" s="132"/>
      <c r="F917" s="22"/>
      <c r="G917" s="35"/>
      <c r="H917" s="335"/>
      <c r="I917" s="335"/>
      <c r="J917" s="35"/>
      <c r="K917" s="35"/>
    </row>
    <row r="918" spans="2:11" ht="63">
      <c r="B918" s="255" t="s">
        <v>1494</v>
      </c>
      <c r="C918" s="44" t="s">
        <v>102</v>
      </c>
      <c r="D918" s="4" t="s">
        <v>31</v>
      </c>
      <c r="E918" s="132" t="s">
        <v>1493</v>
      </c>
      <c r="F918" s="22">
        <v>200</v>
      </c>
      <c r="G918" s="35">
        <v>1380</v>
      </c>
      <c r="H918" s="335">
        <v>1380</v>
      </c>
      <c r="I918" s="335">
        <v>1380</v>
      </c>
      <c r="J918" s="35"/>
      <c r="K918" s="35">
        <f>G918+J918</f>
        <v>1380</v>
      </c>
    </row>
    <row r="919" spans="2:11" ht="15.75">
      <c r="B919" s="255" t="s">
        <v>887</v>
      </c>
      <c r="C919" s="44" t="s">
        <v>102</v>
      </c>
      <c r="D919" s="4" t="s">
        <v>31</v>
      </c>
      <c r="E919" s="132" t="s">
        <v>894</v>
      </c>
      <c r="F919" s="22"/>
      <c r="G919" s="35">
        <f aca="true" t="shared" si="53" ref="G919:K920">G920</f>
        <v>11904</v>
      </c>
      <c r="H919" s="335">
        <f t="shared" si="53"/>
        <v>11904</v>
      </c>
      <c r="I919" s="335">
        <f t="shared" si="53"/>
        <v>12214</v>
      </c>
      <c r="J919" s="35">
        <f t="shared" si="53"/>
        <v>0</v>
      </c>
      <c r="K919" s="35">
        <f t="shared" si="53"/>
        <v>11904</v>
      </c>
    </row>
    <row r="920" spans="2:11" ht="31.5">
      <c r="B920" s="255" t="s">
        <v>452</v>
      </c>
      <c r="C920" s="44" t="s">
        <v>102</v>
      </c>
      <c r="D920" s="4" t="s">
        <v>31</v>
      </c>
      <c r="E920" s="132" t="s">
        <v>860</v>
      </c>
      <c r="F920" s="22"/>
      <c r="G920" s="35">
        <f t="shared" si="53"/>
        <v>11904</v>
      </c>
      <c r="H920" s="335">
        <f t="shared" si="53"/>
        <v>11904</v>
      </c>
      <c r="I920" s="335">
        <f t="shared" si="53"/>
        <v>12214</v>
      </c>
      <c r="J920" s="35">
        <f t="shared" si="53"/>
        <v>0</v>
      </c>
      <c r="K920" s="35">
        <f t="shared" si="53"/>
        <v>11904</v>
      </c>
    </row>
    <row r="921" spans="2:11" ht="47.25">
      <c r="B921" s="255" t="s">
        <v>1125</v>
      </c>
      <c r="C921" s="44" t="s">
        <v>102</v>
      </c>
      <c r="D921" s="4" t="s">
        <v>31</v>
      </c>
      <c r="E921" s="132" t="s">
        <v>861</v>
      </c>
      <c r="F921" s="22" t="s">
        <v>18</v>
      </c>
      <c r="G921" s="35">
        <v>11904</v>
      </c>
      <c r="H921" s="335">
        <v>11904</v>
      </c>
      <c r="I921" s="335">
        <v>12214</v>
      </c>
      <c r="J921" s="35"/>
      <c r="K921" s="35">
        <f>G921+J921</f>
        <v>11904</v>
      </c>
    </row>
    <row r="922" spans="2:11" ht="31.5">
      <c r="B922" s="255" t="s">
        <v>888</v>
      </c>
      <c r="C922" s="44" t="s">
        <v>102</v>
      </c>
      <c r="D922" s="4" t="s">
        <v>31</v>
      </c>
      <c r="E922" s="132" t="s">
        <v>895</v>
      </c>
      <c r="F922" s="22"/>
      <c r="G922" s="35">
        <f>G923</f>
        <v>1000</v>
      </c>
      <c r="H922" s="335">
        <f>H923</f>
        <v>1000</v>
      </c>
      <c r="I922" s="335">
        <f>I923</f>
        <v>1000</v>
      </c>
      <c r="J922" s="35">
        <f>J923</f>
        <v>0</v>
      </c>
      <c r="K922" s="35">
        <f>K923</f>
        <v>1000</v>
      </c>
    </row>
    <row r="923" spans="2:11" ht="31.5">
      <c r="B923" s="255" t="s">
        <v>889</v>
      </c>
      <c r="C923" s="44" t="s">
        <v>102</v>
      </c>
      <c r="D923" s="4" t="s">
        <v>31</v>
      </c>
      <c r="E923" s="132" t="s">
        <v>896</v>
      </c>
      <c r="F923" s="22"/>
      <c r="G923" s="35">
        <f>G925+G924</f>
        <v>1000</v>
      </c>
      <c r="H923" s="335">
        <f>H925+H924</f>
        <v>1000</v>
      </c>
      <c r="I923" s="335">
        <f>I925+I924</f>
        <v>1000</v>
      </c>
      <c r="J923" s="35">
        <f>J925+J924</f>
        <v>0</v>
      </c>
      <c r="K923" s="35">
        <f>K925+K924</f>
        <v>1000</v>
      </c>
    </row>
    <row r="924" spans="2:11" ht="47.25" hidden="1">
      <c r="B924" s="255" t="s">
        <v>1447</v>
      </c>
      <c r="C924" s="44" t="s">
        <v>102</v>
      </c>
      <c r="D924" s="4" t="s">
        <v>31</v>
      </c>
      <c r="E924" s="4" t="s">
        <v>1448</v>
      </c>
      <c r="F924" s="22" t="s">
        <v>10</v>
      </c>
      <c r="G924" s="35"/>
      <c r="H924" s="335"/>
      <c r="I924" s="335"/>
      <c r="J924" s="35"/>
      <c r="K924" s="35"/>
    </row>
    <row r="925" spans="2:11" ht="51" customHeight="1">
      <c r="B925" s="255" t="s">
        <v>1447</v>
      </c>
      <c r="C925" s="44" t="s">
        <v>102</v>
      </c>
      <c r="D925" s="4" t="s">
        <v>31</v>
      </c>
      <c r="E925" s="4" t="s">
        <v>897</v>
      </c>
      <c r="F925" s="22" t="s">
        <v>10</v>
      </c>
      <c r="G925" s="35">
        <v>1000</v>
      </c>
      <c r="H925" s="335">
        <v>1000</v>
      </c>
      <c r="I925" s="335">
        <v>1000</v>
      </c>
      <c r="J925" s="35"/>
      <c r="K925" s="35">
        <f>G925+J925</f>
        <v>1000</v>
      </c>
    </row>
    <row r="926" spans="2:11" ht="15.75">
      <c r="B926" s="255" t="s">
        <v>898</v>
      </c>
      <c r="C926" s="44" t="s">
        <v>102</v>
      </c>
      <c r="D926" s="4" t="s">
        <v>31</v>
      </c>
      <c r="E926" s="132" t="s">
        <v>900</v>
      </c>
      <c r="F926" s="22"/>
      <c r="G926" s="35">
        <f aca="true" t="shared" si="54" ref="G926:K927">G927</f>
        <v>480</v>
      </c>
      <c r="H926" s="335">
        <f t="shared" si="54"/>
        <v>480</v>
      </c>
      <c r="I926" s="335">
        <f t="shared" si="54"/>
        <v>480</v>
      </c>
      <c r="J926" s="35">
        <f t="shared" si="54"/>
        <v>0</v>
      </c>
      <c r="K926" s="35">
        <f t="shared" si="54"/>
        <v>480</v>
      </c>
    </row>
    <row r="927" spans="2:11" ht="31.5">
      <c r="B927" s="255" t="s">
        <v>899</v>
      </c>
      <c r="C927" s="44" t="s">
        <v>102</v>
      </c>
      <c r="D927" s="4" t="s">
        <v>31</v>
      </c>
      <c r="E927" s="132" t="s">
        <v>901</v>
      </c>
      <c r="F927" s="22"/>
      <c r="G927" s="35">
        <f t="shared" si="54"/>
        <v>480</v>
      </c>
      <c r="H927" s="335">
        <f t="shared" si="54"/>
        <v>480</v>
      </c>
      <c r="I927" s="335">
        <f t="shared" si="54"/>
        <v>480</v>
      </c>
      <c r="J927" s="35">
        <f t="shared" si="54"/>
        <v>0</v>
      </c>
      <c r="K927" s="35">
        <f t="shared" si="54"/>
        <v>480</v>
      </c>
    </row>
    <row r="928" spans="2:11" ht="52.5" customHeight="1" thickBot="1">
      <c r="B928" s="255" t="s">
        <v>1160</v>
      </c>
      <c r="C928" s="44" t="s">
        <v>102</v>
      </c>
      <c r="D928" s="4" t="s">
        <v>31</v>
      </c>
      <c r="E928" s="132" t="s">
        <v>902</v>
      </c>
      <c r="F928" s="22" t="s">
        <v>10</v>
      </c>
      <c r="G928" s="35">
        <v>480</v>
      </c>
      <c r="H928" s="335">
        <v>480</v>
      </c>
      <c r="I928" s="335">
        <v>480</v>
      </c>
      <c r="J928" s="35"/>
      <c r="K928" s="35">
        <f>G928+J928</f>
        <v>480</v>
      </c>
    </row>
    <row r="929" spans="2:11" ht="16.5" thickBot="1">
      <c r="B929" s="172" t="s">
        <v>1553</v>
      </c>
      <c r="C929" s="8" t="s">
        <v>96</v>
      </c>
      <c r="D929" s="9" t="s">
        <v>95</v>
      </c>
      <c r="E929" s="9"/>
      <c r="F929" s="11"/>
      <c r="G929" s="33">
        <f aca="true" t="shared" si="55" ref="G929:K930">G930</f>
        <v>262593</v>
      </c>
      <c r="H929" s="332">
        <f t="shared" si="55"/>
        <v>263667</v>
      </c>
      <c r="I929" s="332">
        <f t="shared" si="55"/>
        <v>271069</v>
      </c>
      <c r="J929" s="33">
        <f t="shared" si="55"/>
        <v>-29311</v>
      </c>
      <c r="K929" s="33">
        <f t="shared" si="55"/>
        <v>233282</v>
      </c>
    </row>
    <row r="930" spans="2:11" ht="31.5">
      <c r="B930" s="254" t="s">
        <v>1848</v>
      </c>
      <c r="C930" s="44" t="s">
        <v>102</v>
      </c>
      <c r="D930" s="4" t="s">
        <v>108</v>
      </c>
      <c r="E930" s="132" t="s">
        <v>327</v>
      </c>
      <c r="F930" s="22"/>
      <c r="G930" s="35">
        <f t="shared" si="55"/>
        <v>262593</v>
      </c>
      <c r="H930" s="335">
        <f t="shared" si="55"/>
        <v>263667</v>
      </c>
      <c r="I930" s="335">
        <f t="shared" si="55"/>
        <v>271069</v>
      </c>
      <c r="J930" s="35">
        <f t="shared" si="55"/>
        <v>-29311</v>
      </c>
      <c r="K930" s="35">
        <f t="shared" si="55"/>
        <v>233282</v>
      </c>
    </row>
    <row r="931" spans="2:11" ht="15.75">
      <c r="B931" s="255" t="s">
        <v>887</v>
      </c>
      <c r="C931" s="44" t="s">
        <v>102</v>
      </c>
      <c r="D931" s="4" t="s">
        <v>108</v>
      </c>
      <c r="E931" s="132" t="s">
        <v>894</v>
      </c>
      <c r="F931" s="22"/>
      <c r="G931" s="35">
        <f>G932+G934+G937</f>
        <v>262593</v>
      </c>
      <c r="H931" s="335">
        <f>H932+H934+H937</f>
        <v>263667</v>
      </c>
      <c r="I931" s="335">
        <f>I932+I934+I937</f>
        <v>271069</v>
      </c>
      <c r="J931" s="35">
        <f>J932+J934+J937</f>
        <v>-29311</v>
      </c>
      <c r="K931" s="35">
        <f>K932+K934+K937</f>
        <v>233282</v>
      </c>
    </row>
    <row r="932" spans="2:11" ht="31.5">
      <c r="B932" s="255" t="s">
        <v>452</v>
      </c>
      <c r="C932" s="44" t="s">
        <v>102</v>
      </c>
      <c r="D932" s="4" t="s">
        <v>108</v>
      </c>
      <c r="E932" s="132" t="s">
        <v>860</v>
      </c>
      <c r="F932" s="22"/>
      <c r="G932" s="35">
        <f>G933</f>
        <v>240141</v>
      </c>
      <c r="H932" s="335">
        <f>H933</f>
        <v>240145</v>
      </c>
      <c r="I932" s="335">
        <f>I933</f>
        <v>246543</v>
      </c>
      <c r="J932" s="35">
        <f>J933</f>
        <v>-29311</v>
      </c>
      <c r="K932" s="35">
        <f>K933</f>
        <v>210830</v>
      </c>
    </row>
    <row r="933" spans="2:11" ht="47.25">
      <c r="B933" s="252" t="s">
        <v>1125</v>
      </c>
      <c r="C933" s="44" t="s">
        <v>102</v>
      </c>
      <c r="D933" s="4" t="s">
        <v>108</v>
      </c>
      <c r="E933" s="132" t="s">
        <v>861</v>
      </c>
      <c r="F933" s="22" t="s">
        <v>18</v>
      </c>
      <c r="G933" s="35">
        <v>240141</v>
      </c>
      <c r="H933" s="335">
        <v>240145</v>
      </c>
      <c r="I933" s="335">
        <v>246543</v>
      </c>
      <c r="J933" s="35">
        <v>-29311</v>
      </c>
      <c r="K933" s="35">
        <f>G933+J933</f>
        <v>210830</v>
      </c>
    </row>
    <row r="934" spans="2:11" ht="15.75">
      <c r="B934" s="255" t="s">
        <v>875</v>
      </c>
      <c r="C934" s="44" t="s">
        <v>102</v>
      </c>
      <c r="D934" s="4" t="s">
        <v>108</v>
      </c>
      <c r="E934" s="132" t="s">
        <v>880</v>
      </c>
      <c r="F934" s="22"/>
      <c r="G934" s="35">
        <f>G935+G936</f>
        <v>22452</v>
      </c>
      <c r="H934" s="335">
        <f>H935+H936</f>
        <v>23522</v>
      </c>
      <c r="I934" s="335">
        <f>I935+I936</f>
        <v>24526</v>
      </c>
      <c r="J934" s="35">
        <f>J935+J936</f>
        <v>0</v>
      </c>
      <c r="K934" s="35">
        <f>K935+K936</f>
        <v>22452</v>
      </c>
    </row>
    <row r="935" spans="2:11" ht="31.5">
      <c r="B935" s="254" t="s">
        <v>863</v>
      </c>
      <c r="C935" s="44" t="s">
        <v>102</v>
      </c>
      <c r="D935" s="4" t="s">
        <v>108</v>
      </c>
      <c r="E935" s="132" t="s">
        <v>881</v>
      </c>
      <c r="F935" s="22" t="s">
        <v>73</v>
      </c>
      <c r="G935" s="35">
        <v>1380</v>
      </c>
      <c r="H935" s="335">
        <v>1443</v>
      </c>
      <c r="I935" s="335">
        <v>1501</v>
      </c>
      <c r="J935" s="35"/>
      <c r="K935" s="35">
        <f>G935+J935</f>
        <v>1380</v>
      </c>
    </row>
    <row r="936" spans="2:11" ht="16.5" thickBot="1">
      <c r="B936" s="255" t="s">
        <v>2036</v>
      </c>
      <c r="C936" s="44" t="s">
        <v>102</v>
      </c>
      <c r="D936" s="4" t="s">
        <v>108</v>
      </c>
      <c r="E936" s="132" t="s">
        <v>882</v>
      </c>
      <c r="F936" s="22" t="s">
        <v>73</v>
      </c>
      <c r="G936" s="35">
        <v>21072</v>
      </c>
      <c r="H936" s="335">
        <v>22079</v>
      </c>
      <c r="I936" s="335">
        <v>23025</v>
      </c>
      <c r="J936" s="35"/>
      <c r="K936" s="35">
        <f>G936+J936</f>
        <v>21072</v>
      </c>
    </row>
    <row r="937" spans="2:11" ht="48" hidden="1" thickBot="1">
      <c r="B937" s="297" t="s">
        <v>1716</v>
      </c>
      <c r="C937" s="44" t="s">
        <v>102</v>
      </c>
      <c r="D937" s="4" t="s">
        <v>108</v>
      </c>
      <c r="E937" s="132" t="s">
        <v>1318</v>
      </c>
      <c r="F937" s="22"/>
      <c r="G937" s="35">
        <f>G938</f>
        <v>0</v>
      </c>
      <c r="H937" s="335">
        <f>H938</f>
        <v>0</v>
      </c>
      <c r="I937" s="335">
        <f>I938</f>
        <v>0</v>
      </c>
      <c r="J937" s="35">
        <f>J938</f>
        <v>0</v>
      </c>
      <c r="K937" s="35">
        <f>K938</f>
        <v>0</v>
      </c>
    </row>
    <row r="938" spans="2:11" ht="63.75" hidden="1" thickBot="1">
      <c r="B938" s="297" t="s">
        <v>466</v>
      </c>
      <c r="C938" s="44" t="s">
        <v>102</v>
      </c>
      <c r="D938" s="4" t="s">
        <v>108</v>
      </c>
      <c r="E938" s="132" t="s">
        <v>1319</v>
      </c>
      <c r="F938" s="4" t="s">
        <v>1226</v>
      </c>
      <c r="G938" s="35"/>
      <c r="H938" s="335"/>
      <c r="I938" s="335"/>
      <c r="J938" s="35"/>
      <c r="K938" s="35"/>
    </row>
    <row r="939" spans="2:11" ht="16.5" thickBot="1">
      <c r="B939" s="172" t="s">
        <v>1552</v>
      </c>
      <c r="C939" s="8" t="s">
        <v>96</v>
      </c>
      <c r="D939" s="9" t="s">
        <v>96</v>
      </c>
      <c r="E939" s="9"/>
      <c r="F939" s="11"/>
      <c r="G939" s="39">
        <f>G940+G950</f>
        <v>265945</v>
      </c>
      <c r="H939" s="364">
        <f>H940+H950</f>
        <v>265885</v>
      </c>
      <c r="I939" s="364">
        <f>I940+I950</f>
        <v>267493</v>
      </c>
      <c r="J939" s="39">
        <f>J940+J950</f>
        <v>0</v>
      </c>
      <c r="K939" s="39">
        <f>K940+K950</f>
        <v>265945</v>
      </c>
    </row>
    <row r="940" spans="2:11" ht="31.5">
      <c r="B940" s="258" t="s">
        <v>1853</v>
      </c>
      <c r="C940" s="40" t="s">
        <v>102</v>
      </c>
      <c r="D940" s="2" t="s">
        <v>102</v>
      </c>
      <c r="E940" s="151" t="s">
        <v>3</v>
      </c>
      <c r="F940" s="13"/>
      <c r="G940" s="35">
        <f>G941</f>
        <v>164282</v>
      </c>
      <c r="H940" s="335">
        <f>H941</f>
        <v>164282</v>
      </c>
      <c r="I940" s="335">
        <f>I941</f>
        <v>164282</v>
      </c>
      <c r="J940" s="35">
        <f>J941</f>
        <v>0</v>
      </c>
      <c r="K940" s="35">
        <f>K941</f>
        <v>164282</v>
      </c>
    </row>
    <row r="941" spans="2:11" ht="31.5">
      <c r="B941" s="255" t="s">
        <v>1854</v>
      </c>
      <c r="C941" s="40" t="s">
        <v>102</v>
      </c>
      <c r="D941" s="2" t="s">
        <v>102</v>
      </c>
      <c r="E941" s="151" t="s">
        <v>904</v>
      </c>
      <c r="F941" s="13"/>
      <c r="G941" s="35">
        <f>G942+G947</f>
        <v>164282</v>
      </c>
      <c r="H941" s="335">
        <f>H942+H947</f>
        <v>164282</v>
      </c>
      <c r="I941" s="335">
        <f>I942+I947</f>
        <v>164282</v>
      </c>
      <c r="J941" s="35">
        <f>J942+J947</f>
        <v>0</v>
      </c>
      <c r="K941" s="35">
        <f>K942+K947</f>
        <v>164282</v>
      </c>
    </row>
    <row r="942" spans="2:11" ht="15.75">
      <c r="B942" s="254" t="s">
        <v>903</v>
      </c>
      <c r="C942" s="44" t="s">
        <v>102</v>
      </c>
      <c r="D942" s="4" t="s">
        <v>102</v>
      </c>
      <c r="E942" s="132" t="s">
        <v>905</v>
      </c>
      <c r="F942" s="22"/>
      <c r="G942" s="35">
        <f>G943+G944+G945+G946</f>
        <v>164282</v>
      </c>
      <c r="H942" s="335">
        <f>H943+H944+H945+H946</f>
        <v>164282</v>
      </c>
      <c r="I942" s="335">
        <f>I943+I944+I945+I946</f>
        <v>164282</v>
      </c>
      <c r="J942" s="35">
        <f>J943+J944+J945+J946</f>
        <v>0</v>
      </c>
      <c r="K942" s="35">
        <f>K943+K944+K945+K946</f>
        <v>164282</v>
      </c>
    </row>
    <row r="943" spans="2:11" ht="47.25" hidden="1">
      <c r="B943" s="255" t="s">
        <v>1126</v>
      </c>
      <c r="C943" s="44" t="s">
        <v>102</v>
      </c>
      <c r="D943" s="4" t="s">
        <v>102</v>
      </c>
      <c r="E943" s="4" t="s">
        <v>907</v>
      </c>
      <c r="F943" s="22" t="s">
        <v>18</v>
      </c>
      <c r="G943" s="35"/>
      <c r="H943" s="335"/>
      <c r="I943" s="335"/>
      <c r="J943" s="35"/>
      <c r="K943" s="35"/>
    </row>
    <row r="944" spans="2:11" ht="31.5">
      <c r="B944" s="255" t="s">
        <v>1161</v>
      </c>
      <c r="C944" s="44" t="s">
        <v>102</v>
      </c>
      <c r="D944" s="4" t="s">
        <v>102</v>
      </c>
      <c r="E944" s="4" t="s">
        <v>908</v>
      </c>
      <c r="F944" s="22" t="s">
        <v>10</v>
      </c>
      <c r="G944" s="35">
        <v>47500</v>
      </c>
      <c r="H944" s="335">
        <v>47500</v>
      </c>
      <c r="I944" s="335">
        <v>47500</v>
      </c>
      <c r="J944" s="35"/>
      <c r="K944" s="35">
        <f>G944+J944</f>
        <v>47500</v>
      </c>
    </row>
    <row r="945" spans="2:11" ht="47.25">
      <c r="B945" s="252" t="s">
        <v>1127</v>
      </c>
      <c r="C945" s="44" t="s">
        <v>102</v>
      </c>
      <c r="D945" s="4" t="s">
        <v>102</v>
      </c>
      <c r="E945" s="4" t="s">
        <v>908</v>
      </c>
      <c r="F945" s="22" t="s">
        <v>18</v>
      </c>
      <c r="G945" s="35">
        <v>95617</v>
      </c>
      <c r="H945" s="335">
        <v>95617</v>
      </c>
      <c r="I945" s="335">
        <v>95617</v>
      </c>
      <c r="J945" s="35"/>
      <c r="K945" s="35">
        <f>G945+J945</f>
        <v>95617</v>
      </c>
    </row>
    <row r="946" spans="2:11" ht="31.5" customHeight="1">
      <c r="B946" s="255" t="s">
        <v>906</v>
      </c>
      <c r="C946" s="44" t="s">
        <v>102</v>
      </c>
      <c r="D946" s="4" t="s">
        <v>102</v>
      </c>
      <c r="E946" s="4" t="s">
        <v>909</v>
      </c>
      <c r="F946" s="22" t="s">
        <v>64</v>
      </c>
      <c r="G946" s="35">
        <v>21165</v>
      </c>
      <c r="H946" s="335">
        <v>21165</v>
      </c>
      <c r="I946" s="335">
        <v>21165</v>
      </c>
      <c r="J946" s="35"/>
      <c r="K946" s="35">
        <f>G946+J946</f>
        <v>21165</v>
      </c>
    </row>
    <row r="947" spans="2:11" ht="31.5" customHeight="1" hidden="1">
      <c r="B947" s="254" t="s">
        <v>1855</v>
      </c>
      <c r="C947" s="44" t="s">
        <v>102</v>
      </c>
      <c r="D947" s="4" t="s">
        <v>102</v>
      </c>
      <c r="E947" s="132" t="s">
        <v>1395</v>
      </c>
      <c r="F947" s="22"/>
      <c r="G947" s="35">
        <f>G948+G949</f>
        <v>0</v>
      </c>
      <c r="H947" s="335">
        <f>H948+H949</f>
        <v>0</v>
      </c>
      <c r="I947" s="335">
        <f>I948+I949</f>
        <v>0</v>
      </c>
      <c r="J947" s="35">
        <f>J948+J949</f>
        <v>0</v>
      </c>
      <c r="K947" s="35">
        <f>K948+K949</f>
        <v>0</v>
      </c>
    </row>
    <row r="948" spans="2:11" ht="52.5" customHeight="1" hidden="1">
      <c r="B948" s="254" t="s">
        <v>1397</v>
      </c>
      <c r="C948" s="44" t="s">
        <v>102</v>
      </c>
      <c r="D948" s="4" t="s">
        <v>102</v>
      </c>
      <c r="E948" s="132" t="s">
        <v>1396</v>
      </c>
      <c r="F948" s="22">
        <v>200</v>
      </c>
      <c r="G948" s="35"/>
      <c r="H948" s="335"/>
      <c r="I948" s="335"/>
      <c r="J948" s="35"/>
      <c r="K948" s="35"/>
    </row>
    <row r="949" spans="2:11" ht="52.5" customHeight="1" hidden="1">
      <c r="B949" s="254" t="s">
        <v>1430</v>
      </c>
      <c r="C949" s="44" t="s">
        <v>102</v>
      </c>
      <c r="D949" s="4" t="s">
        <v>102</v>
      </c>
      <c r="E949" s="132" t="s">
        <v>1396</v>
      </c>
      <c r="F949" s="22">
        <v>300</v>
      </c>
      <c r="G949" s="35"/>
      <c r="H949" s="335"/>
      <c r="I949" s="335"/>
      <c r="J949" s="35"/>
      <c r="K949" s="35"/>
    </row>
    <row r="950" spans="2:11" s="24" customFormat="1" ht="31.5">
      <c r="B950" s="259" t="s">
        <v>962</v>
      </c>
      <c r="C950" s="282" t="s">
        <v>102</v>
      </c>
      <c r="D950" s="283" t="s">
        <v>102</v>
      </c>
      <c r="E950" s="189" t="s">
        <v>327</v>
      </c>
      <c r="F950" s="189"/>
      <c r="G950" s="101">
        <f>G951+G962+G967</f>
        <v>101663</v>
      </c>
      <c r="H950" s="365">
        <f>H951+H962+H967</f>
        <v>101603</v>
      </c>
      <c r="I950" s="365">
        <f>I951+I962+I967</f>
        <v>103211</v>
      </c>
      <c r="J950" s="101">
        <f>J951+J962+J967</f>
        <v>0</v>
      </c>
      <c r="K950" s="101">
        <f>K951+K962+K967</f>
        <v>101663</v>
      </c>
    </row>
    <row r="951" spans="2:11" s="24" customFormat="1" ht="18.75" customHeight="1">
      <c r="B951" s="260" t="s">
        <v>1856</v>
      </c>
      <c r="C951" s="282" t="s">
        <v>102</v>
      </c>
      <c r="D951" s="283" t="s">
        <v>102</v>
      </c>
      <c r="E951" s="189" t="s">
        <v>328</v>
      </c>
      <c r="F951" s="189"/>
      <c r="G951" s="101">
        <f>G952+G956+G959</f>
        <v>52866</v>
      </c>
      <c r="H951" s="365">
        <f>H952+H956+H959</f>
        <v>52866</v>
      </c>
      <c r="I951" s="365">
        <f>I952+I956+I959</f>
        <v>54182</v>
      </c>
      <c r="J951" s="101">
        <f>J952+J956+J959</f>
        <v>0</v>
      </c>
      <c r="K951" s="101">
        <f>K952+K956+K959</f>
        <v>52866</v>
      </c>
    </row>
    <row r="952" spans="2:11" s="24" customFormat="1" ht="33.75" customHeight="1">
      <c r="B952" s="258" t="s">
        <v>1857</v>
      </c>
      <c r="C952" s="282" t="s">
        <v>102</v>
      </c>
      <c r="D952" s="283" t="s">
        <v>102</v>
      </c>
      <c r="E952" s="189" t="s">
        <v>329</v>
      </c>
      <c r="F952" s="189"/>
      <c r="G952" s="101">
        <f>G953+G954+G955</f>
        <v>52866</v>
      </c>
      <c r="H952" s="365">
        <f>H953+H954+H955</f>
        <v>52866</v>
      </c>
      <c r="I952" s="365">
        <f>I953+I954+I955</f>
        <v>54182</v>
      </c>
      <c r="J952" s="101">
        <f>J953+J954+J955</f>
        <v>-600</v>
      </c>
      <c r="K952" s="101">
        <f>K953+K954+K955</f>
        <v>52266</v>
      </c>
    </row>
    <row r="953" spans="2:11" s="24" customFormat="1" ht="47.25">
      <c r="B953" s="261" t="s">
        <v>335</v>
      </c>
      <c r="C953" s="282" t="s">
        <v>102</v>
      </c>
      <c r="D953" s="283" t="s">
        <v>102</v>
      </c>
      <c r="E953" s="190" t="s">
        <v>330</v>
      </c>
      <c r="F953" s="294" t="s">
        <v>18</v>
      </c>
      <c r="G953" s="35">
        <v>43814</v>
      </c>
      <c r="H953" s="335">
        <v>43814</v>
      </c>
      <c r="I953" s="335">
        <v>45130</v>
      </c>
      <c r="J953" s="35"/>
      <c r="K953" s="35">
        <f>G953+J953</f>
        <v>43814</v>
      </c>
    </row>
    <row r="954" spans="2:11" s="24" customFormat="1" ht="31.5">
      <c r="B954" s="261" t="s">
        <v>597</v>
      </c>
      <c r="C954" s="282" t="s">
        <v>102</v>
      </c>
      <c r="D954" s="283" t="s">
        <v>102</v>
      </c>
      <c r="E954" s="190" t="s">
        <v>331</v>
      </c>
      <c r="F954" s="294" t="s">
        <v>10</v>
      </c>
      <c r="G954" s="35">
        <v>7695</v>
      </c>
      <c r="H954" s="335">
        <v>7695</v>
      </c>
      <c r="I954" s="335">
        <v>7695</v>
      </c>
      <c r="J954" s="35">
        <v>-600</v>
      </c>
      <c r="K954" s="35">
        <f>G954+J954</f>
        <v>7095</v>
      </c>
    </row>
    <row r="955" spans="2:11" s="24" customFormat="1" ht="35.25" customHeight="1">
      <c r="B955" s="261" t="s">
        <v>332</v>
      </c>
      <c r="C955" s="282" t="s">
        <v>102</v>
      </c>
      <c r="D955" s="283" t="s">
        <v>102</v>
      </c>
      <c r="E955" s="190" t="s">
        <v>331</v>
      </c>
      <c r="F955" s="294" t="s">
        <v>18</v>
      </c>
      <c r="G955" s="35">
        <v>1357</v>
      </c>
      <c r="H955" s="335">
        <v>1357</v>
      </c>
      <c r="I955" s="335">
        <v>1357</v>
      </c>
      <c r="J955" s="35"/>
      <c r="K955" s="35">
        <f>G955+J955</f>
        <v>1357</v>
      </c>
    </row>
    <row r="956" spans="2:11" s="24" customFormat="1" ht="39" customHeight="1">
      <c r="B956" s="258" t="s">
        <v>1858</v>
      </c>
      <c r="C956" s="282" t="s">
        <v>102</v>
      </c>
      <c r="D956" s="283" t="s">
        <v>102</v>
      </c>
      <c r="E956" s="190" t="s">
        <v>333</v>
      </c>
      <c r="F956" s="295"/>
      <c r="G956" s="101">
        <f>G957+G958</f>
        <v>0</v>
      </c>
      <c r="H956" s="365">
        <f>H957+H958</f>
        <v>0</v>
      </c>
      <c r="I956" s="365">
        <f>I957+I958</f>
        <v>0</v>
      </c>
      <c r="J956" s="101">
        <f>J957+J958</f>
        <v>600</v>
      </c>
      <c r="K956" s="101">
        <f>K957+K958</f>
        <v>600</v>
      </c>
    </row>
    <row r="957" spans="2:11" s="24" customFormat="1" ht="47.25" hidden="1">
      <c r="B957" s="258" t="s">
        <v>1424</v>
      </c>
      <c r="C957" s="282" t="s">
        <v>102</v>
      </c>
      <c r="D957" s="283" t="s">
        <v>102</v>
      </c>
      <c r="E957" s="151" t="s">
        <v>1423</v>
      </c>
      <c r="F957" s="13" t="s">
        <v>10</v>
      </c>
      <c r="G957" s="35"/>
      <c r="H957" s="335"/>
      <c r="I957" s="335"/>
      <c r="J957" s="35"/>
      <c r="K957" s="35"/>
    </row>
    <row r="958" spans="2:11" s="24" customFormat="1" ht="47.25">
      <c r="B958" s="258" t="s">
        <v>1424</v>
      </c>
      <c r="C958" s="282" t="s">
        <v>102</v>
      </c>
      <c r="D958" s="283" t="s">
        <v>102</v>
      </c>
      <c r="E958" s="151" t="s">
        <v>1591</v>
      </c>
      <c r="F958" s="13" t="s">
        <v>10</v>
      </c>
      <c r="G958" s="35"/>
      <c r="H958" s="335"/>
      <c r="I958" s="335"/>
      <c r="J958" s="35">
        <v>600</v>
      </c>
      <c r="K958" s="101">
        <f>G958+J958</f>
        <v>600</v>
      </c>
    </row>
    <row r="959" spans="2:11" s="24" customFormat="1" ht="40.5" customHeight="1" hidden="1">
      <c r="B959" s="258"/>
      <c r="C959" s="282"/>
      <c r="D959" s="283"/>
      <c r="E959" s="151"/>
      <c r="F959" s="13"/>
      <c r="G959" s="35">
        <f>G961+G960</f>
        <v>0</v>
      </c>
      <c r="H959" s="335">
        <f>H961+H960</f>
        <v>0</v>
      </c>
      <c r="I959" s="335">
        <f>I961+I960</f>
        <v>0</v>
      </c>
      <c r="J959" s="35">
        <f>J961+J960</f>
        <v>0</v>
      </c>
      <c r="K959" s="35">
        <f>K961+K960</f>
        <v>0</v>
      </c>
    </row>
    <row r="960" spans="2:11" s="24" customFormat="1" ht="45" customHeight="1" hidden="1">
      <c r="B960" s="258"/>
      <c r="C960" s="282"/>
      <c r="D960" s="283"/>
      <c r="E960" s="151"/>
      <c r="F960" s="13"/>
      <c r="G960" s="35"/>
      <c r="H960" s="335"/>
      <c r="I960" s="335"/>
      <c r="J960" s="35"/>
      <c r="K960" s="35"/>
    </row>
    <row r="961" spans="2:11" s="24" customFormat="1" ht="15.75" hidden="1">
      <c r="B961" s="258"/>
      <c r="C961" s="282"/>
      <c r="D961" s="283"/>
      <c r="E961" s="151"/>
      <c r="F961" s="13"/>
      <c r="G961" s="35"/>
      <c r="H961" s="335"/>
      <c r="I961" s="335"/>
      <c r="J961" s="35"/>
      <c r="K961" s="35"/>
    </row>
    <row r="962" spans="2:11" s="24" customFormat="1" ht="15.75">
      <c r="B962" s="147" t="s">
        <v>142</v>
      </c>
      <c r="C962" s="282" t="s">
        <v>102</v>
      </c>
      <c r="D962" s="283" t="s">
        <v>102</v>
      </c>
      <c r="E962" s="190" t="s">
        <v>992</v>
      </c>
      <c r="F962" s="190"/>
      <c r="G962" s="101">
        <f>G963</f>
        <v>10040</v>
      </c>
      <c r="H962" s="365">
        <f>H963</f>
        <v>9980</v>
      </c>
      <c r="I962" s="365">
        <f>I963</f>
        <v>10272</v>
      </c>
      <c r="J962" s="101">
        <f>J963</f>
        <v>0</v>
      </c>
      <c r="K962" s="101">
        <f>K963</f>
        <v>10040</v>
      </c>
    </row>
    <row r="963" spans="2:11" s="24" customFormat="1" ht="31.5">
      <c r="B963" s="147" t="s">
        <v>1643</v>
      </c>
      <c r="C963" s="282" t="s">
        <v>102</v>
      </c>
      <c r="D963" s="283" t="s">
        <v>102</v>
      </c>
      <c r="E963" s="190" t="s">
        <v>993</v>
      </c>
      <c r="F963" s="190"/>
      <c r="G963" s="101">
        <f>G964+G965+G966</f>
        <v>10040</v>
      </c>
      <c r="H963" s="365">
        <f>H964+H965+H966</f>
        <v>9980</v>
      </c>
      <c r="I963" s="365">
        <f>I964+I965+I966</f>
        <v>10272</v>
      </c>
      <c r="J963" s="101">
        <f>J964+J965+J966</f>
        <v>0</v>
      </c>
      <c r="K963" s="101">
        <f>K964+K965+K966</f>
        <v>10040</v>
      </c>
    </row>
    <row r="964" spans="2:11" s="24" customFormat="1" ht="78.75">
      <c r="B964" s="147" t="s">
        <v>143</v>
      </c>
      <c r="C964" s="282" t="s">
        <v>102</v>
      </c>
      <c r="D964" s="283" t="s">
        <v>102</v>
      </c>
      <c r="E964" s="190" t="s">
        <v>994</v>
      </c>
      <c r="F964" s="294" t="s">
        <v>19</v>
      </c>
      <c r="G964" s="35">
        <v>9619</v>
      </c>
      <c r="H964" s="335">
        <v>9559</v>
      </c>
      <c r="I964" s="335">
        <v>9851</v>
      </c>
      <c r="J964" s="35"/>
      <c r="K964" s="35">
        <f>G964+J964</f>
        <v>9619</v>
      </c>
    </row>
    <row r="965" spans="2:11" s="24" customFormat="1" ht="47.25">
      <c r="B965" s="147" t="s">
        <v>947</v>
      </c>
      <c r="C965" s="282" t="s">
        <v>102</v>
      </c>
      <c r="D965" s="283" t="s">
        <v>102</v>
      </c>
      <c r="E965" s="190" t="s">
        <v>994</v>
      </c>
      <c r="F965" s="294" t="s">
        <v>10</v>
      </c>
      <c r="G965" s="35">
        <v>409</v>
      </c>
      <c r="H965" s="335">
        <v>409</v>
      </c>
      <c r="I965" s="335">
        <v>409</v>
      </c>
      <c r="J965" s="35"/>
      <c r="K965" s="35">
        <f>G965+J965</f>
        <v>409</v>
      </c>
    </row>
    <row r="966" spans="2:11" s="24" customFormat="1" ht="31.5">
      <c r="B966" s="147" t="s">
        <v>144</v>
      </c>
      <c r="C966" s="282" t="s">
        <v>102</v>
      </c>
      <c r="D966" s="283" t="s">
        <v>102</v>
      </c>
      <c r="E966" s="190" t="s">
        <v>994</v>
      </c>
      <c r="F966" s="294" t="s">
        <v>52</v>
      </c>
      <c r="G966" s="35">
        <v>12</v>
      </c>
      <c r="H966" s="335">
        <v>12</v>
      </c>
      <c r="I966" s="335">
        <v>12</v>
      </c>
      <c r="J966" s="35"/>
      <c r="K966" s="35">
        <f>G966+J966</f>
        <v>12</v>
      </c>
    </row>
    <row r="967" spans="2:11" s="24" customFormat="1" ht="15.75">
      <c r="B967" s="147" t="s">
        <v>1636</v>
      </c>
      <c r="C967" s="282" t="s">
        <v>102</v>
      </c>
      <c r="D967" s="283" t="s">
        <v>102</v>
      </c>
      <c r="E967" s="190" t="s">
        <v>1489</v>
      </c>
      <c r="F967" s="294"/>
      <c r="G967" s="35">
        <f>G968</f>
        <v>38757</v>
      </c>
      <c r="H967" s="335">
        <f>H968</f>
        <v>38757</v>
      </c>
      <c r="I967" s="335">
        <f>I968</f>
        <v>38757</v>
      </c>
      <c r="J967" s="35">
        <f>J968+J972+J976+J978</f>
        <v>0</v>
      </c>
      <c r="K967" s="35">
        <f>K968+K972+K976+K978</f>
        <v>38757</v>
      </c>
    </row>
    <row r="968" spans="2:11" s="24" customFormat="1" ht="31.5">
      <c r="B968" s="161" t="s">
        <v>1859</v>
      </c>
      <c r="C968" s="282" t="s">
        <v>102</v>
      </c>
      <c r="D968" s="283" t="s">
        <v>102</v>
      </c>
      <c r="E968" s="190" t="s">
        <v>1490</v>
      </c>
      <c r="F968" s="294"/>
      <c r="G968" s="35">
        <f>G969+G970+G971</f>
        <v>38757</v>
      </c>
      <c r="H968" s="335">
        <f>H969+H970+H971</f>
        <v>38757</v>
      </c>
      <c r="I968" s="335">
        <f>I969+I970+I971</f>
        <v>38757</v>
      </c>
      <c r="J968" s="35">
        <f>J969+J970+J971</f>
        <v>-38727</v>
      </c>
      <c r="K968" s="35">
        <f>K969+K970+K971</f>
        <v>30</v>
      </c>
    </row>
    <row r="969" spans="2:11" s="24" customFormat="1" ht="47.25" hidden="1">
      <c r="B969" s="147" t="s">
        <v>336</v>
      </c>
      <c r="C969" s="282" t="s">
        <v>102</v>
      </c>
      <c r="D969" s="283" t="s">
        <v>102</v>
      </c>
      <c r="E969" s="190" t="s">
        <v>1491</v>
      </c>
      <c r="F969" s="294" t="s">
        <v>18</v>
      </c>
      <c r="G969" s="35">
        <v>29230</v>
      </c>
      <c r="H969" s="335">
        <v>29230</v>
      </c>
      <c r="I969" s="335">
        <v>29230</v>
      </c>
      <c r="J969" s="35">
        <v>-29230</v>
      </c>
      <c r="K969" s="35">
        <f>G969+J969</f>
        <v>0</v>
      </c>
    </row>
    <row r="970" spans="2:11" s="24" customFormat="1" ht="31.5">
      <c r="B970" s="147" t="s">
        <v>1488</v>
      </c>
      <c r="C970" s="282" t="s">
        <v>102</v>
      </c>
      <c r="D970" s="283" t="s">
        <v>102</v>
      </c>
      <c r="E970" s="190" t="s">
        <v>1492</v>
      </c>
      <c r="F970" s="294" t="s">
        <v>10</v>
      </c>
      <c r="G970" s="35">
        <v>6623</v>
      </c>
      <c r="H970" s="335">
        <v>6623</v>
      </c>
      <c r="I970" s="335">
        <v>6623</v>
      </c>
      <c r="J970" s="35">
        <v>-6593</v>
      </c>
      <c r="K970" s="35">
        <f>G970+J970</f>
        <v>30</v>
      </c>
    </row>
    <row r="971" spans="2:11" s="24" customFormat="1" ht="31.5" hidden="1">
      <c r="B971" s="147" t="s">
        <v>332</v>
      </c>
      <c r="C971" s="282" t="s">
        <v>102</v>
      </c>
      <c r="D971" s="283" t="s">
        <v>102</v>
      </c>
      <c r="E971" s="190" t="s">
        <v>1492</v>
      </c>
      <c r="F971" s="294" t="s">
        <v>18</v>
      </c>
      <c r="G971" s="35">
        <v>2904</v>
      </c>
      <c r="H971" s="335">
        <v>2904</v>
      </c>
      <c r="I971" s="335">
        <v>2904</v>
      </c>
      <c r="J971" s="35">
        <v>-2904</v>
      </c>
      <c r="K971" s="35">
        <f>G971+J971</f>
        <v>0</v>
      </c>
    </row>
    <row r="972" spans="2:11" s="24" customFormat="1" ht="19.5" customHeight="1">
      <c r="B972" s="147" t="s">
        <v>1860</v>
      </c>
      <c r="C972" s="49" t="s">
        <v>102</v>
      </c>
      <c r="D972" s="49" t="s">
        <v>102</v>
      </c>
      <c r="E972" s="132" t="s">
        <v>1559</v>
      </c>
      <c r="F972" s="22"/>
      <c r="G972" s="35"/>
      <c r="H972" s="335"/>
      <c r="I972" s="335"/>
      <c r="J972" s="89">
        <f>J973+J974+J975</f>
        <v>38169</v>
      </c>
      <c r="K972" s="35">
        <f>K973+K974+K975</f>
        <v>38169</v>
      </c>
    </row>
    <row r="973" spans="2:11" s="24" customFormat="1" ht="51.75" customHeight="1">
      <c r="B973" s="147" t="s">
        <v>336</v>
      </c>
      <c r="C973" s="49" t="s">
        <v>102</v>
      </c>
      <c r="D973" s="49" t="s">
        <v>102</v>
      </c>
      <c r="E973" s="151" t="s">
        <v>1560</v>
      </c>
      <c r="F973" s="49" t="s">
        <v>18</v>
      </c>
      <c r="G973" s="35"/>
      <c r="H973" s="335"/>
      <c r="I973" s="335"/>
      <c r="J973" s="89">
        <v>29230</v>
      </c>
      <c r="K973" s="35">
        <f>G973+J973</f>
        <v>29230</v>
      </c>
    </row>
    <row r="974" spans="2:11" s="24" customFormat="1" ht="31.5">
      <c r="B974" s="147" t="s">
        <v>1488</v>
      </c>
      <c r="C974" s="49" t="s">
        <v>102</v>
      </c>
      <c r="D974" s="49" t="s">
        <v>102</v>
      </c>
      <c r="E974" s="151" t="s">
        <v>1561</v>
      </c>
      <c r="F974" s="49" t="s">
        <v>10</v>
      </c>
      <c r="G974" s="35"/>
      <c r="H974" s="335"/>
      <c r="I974" s="335"/>
      <c r="J974" s="89">
        <v>6563</v>
      </c>
      <c r="K974" s="35">
        <f>G974+J974</f>
        <v>6563</v>
      </c>
    </row>
    <row r="975" spans="2:11" s="24" customFormat="1" ht="31.5">
      <c r="B975" s="147" t="s">
        <v>332</v>
      </c>
      <c r="C975" s="49" t="s">
        <v>102</v>
      </c>
      <c r="D975" s="49" t="s">
        <v>102</v>
      </c>
      <c r="E975" s="151" t="s">
        <v>1561</v>
      </c>
      <c r="F975" s="49" t="s">
        <v>18</v>
      </c>
      <c r="G975" s="35"/>
      <c r="H975" s="335"/>
      <c r="I975" s="335"/>
      <c r="J975" s="89">
        <v>2376</v>
      </c>
      <c r="K975" s="35">
        <f>G975+J975</f>
        <v>2376</v>
      </c>
    </row>
    <row r="976" spans="2:11" s="24" customFormat="1" ht="31.5">
      <c r="B976" s="147" t="s">
        <v>1861</v>
      </c>
      <c r="C976" s="49" t="s">
        <v>102</v>
      </c>
      <c r="D976" s="49" t="s">
        <v>102</v>
      </c>
      <c r="E976" s="151" t="s">
        <v>1562</v>
      </c>
      <c r="F976" s="49"/>
      <c r="G976" s="35"/>
      <c r="H976" s="335"/>
      <c r="I976" s="335"/>
      <c r="J976" s="89">
        <f>J977</f>
        <v>528</v>
      </c>
      <c r="K976" s="35">
        <f>K977</f>
        <v>528</v>
      </c>
    </row>
    <row r="977" spans="2:11" s="24" customFormat="1" ht="31.5">
      <c r="B977" s="147" t="s">
        <v>332</v>
      </c>
      <c r="C977" s="49" t="s">
        <v>102</v>
      </c>
      <c r="D977" s="49" t="s">
        <v>102</v>
      </c>
      <c r="E977" s="151" t="s">
        <v>1563</v>
      </c>
      <c r="F977" s="49" t="s">
        <v>18</v>
      </c>
      <c r="G977" s="35"/>
      <c r="H977" s="335"/>
      <c r="I977" s="335"/>
      <c r="J977" s="89">
        <v>528</v>
      </c>
      <c r="K977" s="35">
        <f>G977+J977</f>
        <v>528</v>
      </c>
    </row>
    <row r="978" spans="2:11" s="24" customFormat="1" ht="31.5">
      <c r="B978" s="147" t="s">
        <v>1862</v>
      </c>
      <c r="C978" s="49" t="s">
        <v>102</v>
      </c>
      <c r="D978" s="49" t="s">
        <v>102</v>
      </c>
      <c r="E978" s="151" t="s">
        <v>1564</v>
      </c>
      <c r="F978" s="49"/>
      <c r="G978" s="35"/>
      <c r="H978" s="335"/>
      <c r="I978" s="335"/>
      <c r="J978" s="89">
        <f>J979</f>
        <v>30</v>
      </c>
      <c r="K978" s="35">
        <f>K979</f>
        <v>30</v>
      </c>
    </row>
    <row r="979" spans="2:11" s="24" customFormat="1" ht="32.25" thickBot="1">
      <c r="B979" s="147" t="s">
        <v>1488</v>
      </c>
      <c r="C979" s="49" t="s">
        <v>102</v>
      </c>
      <c r="D979" s="49" t="s">
        <v>102</v>
      </c>
      <c r="E979" s="151" t="s">
        <v>1565</v>
      </c>
      <c r="F979" s="49" t="s">
        <v>10</v>
      </c>
      <c r="G979" s="35"/>
      <c r="H979" s="335"/>
      <c r="I979" s="335"/>
      <c r="J979" s="89">
        <v>30</v>
      </c>
      <c r="K979" s="35">
        <f>G979+J979</f>
        <v>30</v>
      </c>
    </row>
    <row r="980" spans="2:11" ht="16.5" thickBot="1">
      <c r="B980" s="172" t="s">
        <v>92</v>
      </c>
      <c r="C980" s="8" t="s">
        <v>96</v>
      </c>
      <c r="D980" s="9" t="s">
        <v>97</v>
      </c>
      <c r="E980" s="9"/>
      <c r="F980" s="11"/>
      <c r="G980" s="33">
        <f aca="true" t="shared" si="56" ref="G980:K982">G981</f>
        <v>13277</v>
      </c>
      <c r="H980" s="332">
        <f t="shared" si="56"/>
        <v>13277</v>
      </c>
      <c r="I980" s="332">
        <f t="shared" si="56"/>
        <v>13277</v>
      </c>
      <c r="J980" s="33">
        <f t="shared" si="56"/>
        <v>0</v>
      </c>
      <c r="K980" s="33">
        <f t="shared" si="56"/>
        <v>13277</v>
      </c>
    </row>
    <row r="981" spans="2:11" ht="31.5">
      <c r="B981" s="252" t="s">
        <v>1848</v>
      </c>
      <c r="C981" s="44" t="s">
        <v>102</v>
      </c>
      <c r="D981" s="4" t="s">
        <v>103</v>
      </c>
      <c r="E981" s="132" t="s">
        <v>911</v>
      </c>
      <c r="F981" s="22"/>
      <c r="G981" s="35">
        <f t="shared" si="56"/>
        <v>13277</v>
      </c>
      <c r="H981" s="335">
        <f t="shared" si="56"/>
        <v>13277</v>
      </c>
      <c r="I981" s="335">
        <f t="shared" si="56"/>
        <v>13277</v>
      </c>
      <c r="J981" s="35">
        <f t="shared" si="56"/>
        <v>0</v>
      </c>
      <c r="K981" s="35">
        <f t="shared" si="56"/>
        <v>13277</v>
      </c>
    </row>
    <row r="982" spans="2:11" ht="15.75">
      <c r="B982" s="255" t="s">
        <v>1863</v>
      </c>
      <c r="C982" s="44" t="s">
        <v>102</v>
      </c>
      <c r="D982" s="4" t="s">
        <v>103</v>
      </c>
      <c r="E982" s="132" t="s">
        <v>912</v>
      </c>
      <c r="F982" s="22"/>
      <c r="G982" s="35">
        <f t="shared" si="56"/>
        <v>13277</v>
      </c>
      <c r="H982" s="335">
        <f t="shared" si="56"/>
        <v>13277</v>
      </c>
      <c r="I982" s="335">
        <f t="shared" si="56"/>
        <v>13277</v>
      </c>
      <c r="J982" s="35">
        <f t="shared" si="56"/>
        <v>0</v>
      </c>
      <c r="K982" s="35">
        <f t="shared" si="56"/>
        <v>13277</v>
      </c>
    </row>
    <row r="983" spans="2:11" ht="15.75">
      <c r="B983" s="252" t="s">
        <v>910</v>
      </c>
      <c r="C983" s="44" t="s">
        <v>102</v>
      </c>
      <c r="D983" s="4" t="s">
        <v>103</v>
      </c>
      <c r="E983" s="132" t="s">
        <v>913</v>
      </c>
      <c r="F983" s="22"/>
      <c r="G983" s="35">
        <f>G984+G985</f>
        <v>13277</v>
      </c>
      <c r="H983" s="335">
        <f>H984+H985</f>
        <v>13277</v>
      </c>
      <c r="I983" s="335">
        <f>I984+I985</f>
        <v>13277</v>
      </c>
      <c r="J983" s="35">
        <f>J984+J985</f>
        <v>0</v>
      </c>
      <c r="K983" s="35">
        <f>K984+K985</f>
        <v>13277</v>
      </c>
    </row>
    <row r="984" spans="2:11" ht="15.75">
      <c r="B984" s="252" t="s">
        <v>2036</v>
      </c>
      <c r="C984" s="44" t="s">
        <v>102</v>
      </c>
      <c r="D984" s="4" t="s">
        <v>103</v>
      </c>
      <c r="E984" s="132" t="s">
        <v>914</v>
      </c>
      <c r="F984" s="22" t="s">
        <v>73</v>
      </c>
      <c r="G984" s="35">
        <v>10877</v>
      </c>
      <c r="H984" s="335">
        <v>10877</v>
      </c>
      <c r="I984" s="335">
        <v>10877</v>
      </c>
      <c r="J984" s="35"/>
      <c r="K984" s="35">
        <f>G984+J984</f>
        <v>10877</v>
      </c>
    </row>
    <row r="985" spans="2:11" ht="32.25" thickBot="1">
      <c r="B985" s="255" t="s">
        <v>1162</v>
      </c>
      <c r="C985" s="44" t="s">
        <v>102</v>
      </c>
      <c r="D985" s="4" t="s">
        <v>103</v>
      </c>
      <c r="E985" s="132" t="s">
        <v>915</v>
      </c>
      <c r="F985" s="22" t="s">
        <v>10</v>
      </c>
      <c r="G985" s="35">
        <v>2400</v>
      </c>
      <c r="H985" s="335">
        <v>2400</v>
      </c>
      <c r="I985" s="335">
        <v>2400</v>
      </c>
      <c r="J985" s="35"/>
      <c r="K985" s="35">
        <f>G985+J985</f>
        <v>2400</v>
      </c>
    </row>
    <row r="986" spans="2:11" ht="16.5" thickBot="1">
      <c r="B986" s="173" t="s">
        <v>111</v>
      </c>
      <c r="C986" s="8" t="s">
        <v>96</v>
      </c>
      <c r="D986" s="23" t="s">
        <v>30</v>
      </c>
      <c r="E986" s="97"/>
      <c r="F986" s="97"/>
      <c r="G986" s="33">
        <f>G987+G995+G1022+G1026+G1030</f>
        <v>439963</v>
      </c>
      <c r="H986" s="332">
        <f>H987+H995+H1022+H1026+H1030</f>
        <v>458992</v>
      </c>
      <c r="I986" s="332">
        <f>I987+I995+I1022+I1026+I1030</f>
        <v>480769</v>
      </c>
      <c r="J986" s="33">
        <f>J987+J995+J1022+J1026+J1030</f>
        <v>0</v>
      </c>
      <c r="K986" s="33">
        <f>K987+K995+K1022+K1026+K1030</f>
        <v>439963</v>
      </c>
    </row>
    <row r="987" spans="2:11" ht="47.25">
      <c r="B987" s="262" t="s">
        <v>1637</v>
      </c>
      <c r="C987" s="44" t="s">
        <v>102</v>
      </c>
      <c r="D987" s="4" t="s">
        <v>30</v>
      </c>
      <c r="E987" s="132" t="s">
        <v>28</v>
      </c>
      <c r="F987" s="4"/>
      <c r="G987" s="35">
        <f>G988+G992</f>
        <v>737</v>
      </c>
      <c r="H987" s="335">
        <f>H988+H992</f>
        <v>737</v>
      </c>
      <c r="I987" s="335">
        <f>I988+I992</f>
        <v>737</v>
      </c>
      <c r="J987" s="35">
        <f>J988+J992</f>
        <v>0</v>
      </c>
      <c r="K987" s="35">
        <f>K988+K992</f>
        <v>737</v>
      </c>
    </row>
    <row r="988" spans="2:11" ht="31.5" customHeight="1">
      <c r="B988" s="255" t="s">
        <v>1864</v>
      </c>
      <c r="C988" s="44" t="s">
        <v>102</v>
      </c>
      <c r="D988" s="4" t="s">
        <v>30</v>
      </c>
      <c r="E988" s="132" t="s">
        <v>726</v>
      </c>
      <c r="F988" s="4"/>
      <c r="G988" s="35">
        <f>G989</f>
        <v>164</v>
      </c>
      <c r="H988" s="335">
        <f>H989</f>
        <v>164</v>
      </c>
      <c r="I988" s="335">
        <f>I989</f>
        <v>164</v>
      </c>
      <c r="J988" s="35">
        <f>J989</f>
        <v>0</v>
      </c>
      <c r="K988" s="35">
        <f>K989</f>
        <v>164</v>
      </c>
    </row>
    <row r="989" spans="2:11" ht="31.5">
      <c r="B989" s="254" t="s">
        <v>1865</v>
      </c>
      <c r="C989" s="44" t="s">
        <v>102</v>
      </c>
      <c r="D989" s="4" t="s">
        <v>30</v>
      </c>
      <c r="E989" s="132" t="s">
        <v>917</v>
      </c>
      <c r="F989" s="4"/>
      <c r="G989" s="35">
        <f>G990+G991</f>
        <v>164</v>
      </c>
      <c r="H989" s="335">
        <f>H990+H991</f>
        <v>164</v>
      </c>
      <c r="I989" s="335">
        <f>I990+I991</f>
        <v>164</v>
      </c>
      <c r="J989" s="35">
        <f>J990+J991</f>
        <v>0</v>
      </c>
      <c r="K989" s="35">
        <f>K990+K991</f>
        <v>164</v>
      </c>
    </row>
    <row r="990" spans="2:11" ht="47.25">
      <c r="B990" s="255" t="s">
        <v>1163</v>
      </c>
      <c r="C990" s="44" t="s">
        <v>102</v>
      </c>
      <c r="D990" s="4" t="s">
        <v>30</v>
      </c>
      <c r="E990" s="132" t="s">
        <v>918</v>
      </c>
      <c r="F990" s="4" t="s">
        <v>10</v>
      </c>
      <c r="G990" s="35">
        <v>148</v>
      </c>
      <c r="H990" s="335">
        <v>148</v>
      </c>
      <c r="I990" s="335">
        <v>148</v>
      </c>
      <c r="J990" s="35"/>
      <c r="K990" s="35">
        <f>G990+J990</f>
        <v>148</v>
      </c>
    </row>
    <row r="991" spans="2:11" s="25" customFormat="1" ht="47.25">
      <c r="B991" s="254" t="s">
        <v>1128</v>
      </c>
      <c r="C991" s="44" t="s">
        <v>102</v>
      </c>
      <c r="D991" s="4" t="s">
        <v>30</v>
      </c>
      <c r="E991" s="132" t="s">
        <v>918</v>
      </c>
      <c r="F991" s="22" t="s">
        <v>18</v>
      </c>
      <c r="G991" s="35">
        <v>16</v>
      </c>
      <c r="H991" s="335">
        <v>16</v>
      </c>
      <c r="I991" s="335">
        <v>16</v>
      </c>
      <c r="J991" s="35"/>
      <c r="K991" s="35">
        <f>G991+J991</f>
        <v>16</v>
      </c>
    </row>
    <row r="992" spans="2:11" s="26" customFormat="1" ht="31.5">
      <c r="B992" s="255" t="s">
        <v>1866</v>
      </c>
      <c r="C992" s="44" t="s">
        <v>102</v>
      </c>
      <c r="D992" s="4" t="s">
        <v>30</v>
      </c>
      <c r="E992" s="132" t="s">
        <v>170</v>
      </c>
      <c r="F992" s="22"/>
      <c r="G992" s="35">
        <f aca="true" t="shared" si="57" ref="G992:K993">G993</f>
        <v>573</v>
      </c>
      <c r="H992" s="335">
        <f t="shared" si="57"/>
        <v>573</v>
      </c>
      <c r="I992" s="335">
        <f t="shared" si="57"/>
        <v>573</v>
      </c>
      <c r="J992" s="35">
        <f t="shared" si="57"/>
        <v>0</v>
      </c>
      <c r="K992" s="35">
        <f t="shared" si="57"/>
        <v>573</v>
      </c>
    </row>
    <row r="993" spans="2:11" s="26" customFormat="1" ht="31.5">
      <c r="B993" s="255" t="s">
        <v>1867</v>
      </c>
      <c r="C993" s="44" t="s">
        <v>102</v>
      </c>
      <c r="D993" s="4" t="s">
        <v>30</v>
      </c>
      <c r="E993" s="132" t="s">
        <v>711</v>
      </c>
      <c r="F993" s="22"/>
      <c r="G993" s="35">
        <f t="shared" si="57"/>
        <v>573</v>
      </c>
      <c r="H993" s="335">
        <f t="shared" si="57"/>
        <v>573</v>
      </c>
      <c r="I993" s="335">
        <f t="shared" si="57"/>
        <v>573</v>
      </c>
      <c r="J993" s="35">
        <f t="shared" si="57"/>
        <v>0</v>
      </c>
      <c r="K993" s="35">
        <f t="shared" si="57"/>
        <v>573</v>
      </c>
    </row>
    <row r="994" spans="2:11" s="26" customFormat="1" ht="31.5">
      <c r="B994" s="254" t="s">
        <v>1162</v>
      </c>
      <c r="C994" s="44" t="s">
        <v>102</v>
      </c>
      <c r="D994" s="4" t="s">
        <v>30</v>
      </c>
      <c r="E994" s="132" t="s">
        <v>157</v>
      </c>
      <c r="F994" s="22" t="s">
        <v>10</v>
      </c>
      <c r="G994" s="35">
        <v>573</v>
      </c>
      <c r="H994" s="335">
        <v>573</v>
      </c>
      <c r="I994" s="335">
        <v>573</v>
      </c>
      <c r="J994" s="35"/>
      <c r="K994" s="35">
        <f>G994+J994</f>
        <v>573</v>
      </c>
    </row>
    <row r="995" spans="2:11" s="26" customFormat="1" ht="36.75" customHeight="1">
      <c r="B995" s="255" t="s">
        <v>1853</v>
      </c>
      <c r="C995" s="44" t="s">
        <v>102</v>
      </c>
      <c r="D995" s="4" t="s">
        <v>30</v>
      </c>
      <c r="E995" s="132" t="s">
        <v>3</v>
      </c>
      <c r="F995" s="22"/>
      <c r="G995" s="35">
        <f>G996+G1003</f>
        <v>427458</v>
      </c>
      <c r="H995" s="335">
        <f>H996+H1003</f>
        <v>446487</v>
      </c>
      <c r="I995" s="335">
        <f>I996+I1003</f>
        <v>468124</v>
      </c>
      <c r="J995" s="35">
        <f>J996+J1003</f>
        <v>0</v>
      </c>
      <c r="K995" s="35">
        <f>K996+K1003</f>
        <v>427458</v>
      </c>
    </row>
    <row r="996" spans="2:11" s="26" customFormat="1" ht="15.75">
      <c r="B996" s="255" t="s">
        <v>1868</v>
      </c>
      <c r="C996" s="44" t="s">
        <v>102</v>
      </c>
      <c r="D996" s="4" t="s">
        <v>30</v>
      </c>
      <c r="E996" s="132" t="s">
        <v>936</v>
      </c>
      <c r="F996" s="22"/>
      <c r="G996" s="35">
        <f>G997+G999</f>
        <v>38568</v>
      </c>
      <c r="H996" s="335">
        <f>H997+H999</f>
        <v>38568</v>
      </c>
      <c r="I996" s="335">
        <f>I997+I999</f>
        <v>38865</v>
      </c>
      <c r="J996" s="35">
        <f>J997+J999</f>
        <v>0</v>
      </c>
      <c r="K996" s="35">
        <f>K997+K999</f>
        <v>38568</v>
      </c>
    </row>
    <row r="997" spans="2:11" s="26" customFormat="1" ht="47.25">
      <c r="B997" s="255" t="s">
        <v>1248</v>
      </c>
      <c r="C997" s="44" t="s">
        <v>102</v>
      </c>
      <c r="D997" s="4" t="s">
        <v>30</v>
      </c>
      <c r="E997" s="132" t="s">
        <v>919</v>
      </c>
      <c r="F997" s="22"/>
      <c r="G997" s="35">
        <f>G998</f>
        <v>28499</v>
      </c>
      <c r="H997" s="335">
        <f>H998</f>
        <v>28499</v>
      </c>
      <c r="I997" s="335">
        <f>I998</f>
        <v>28796</v>
      </c>
      <c r="J997" s="35">
        <f>J998</f>
        <v>0</v>
      </c>
      <c r="K997" s="35">
        <f>K998</f>
        <v>28499</v>
      </c>
    </row>
    <row r="998" spans="2:11" s="26" customFormat="1" ht="47.25">
      <c r="B998" s="254" t="s">
        <v>1122</v>
      </c>
      <c r="C998" s="44" t="s">
        <v>102</v>
      </c>
      <c r="D998" s="4" t="s">
        <v>30</v>
      </c>
      <c r="E998" s="132" t="s">
        <v>920</v>
      </c>
      <c r="F998" s="22" t="s">
        <v>18</v>
      </c>
      <c r="G998" s="35">
        <v>28499</v>
      </c>
      <c r="H998" s="335">
        <v>28499</v>
      </c>
      <c r="I998" s="335">
        <v>28796</v>
      </c>
      <c r="J998" s="35"/>
      <c r="K998" s="35">
        <f>G998+J998</f>
        <v>28499</v>
      </c>
    </row>
    <row r="999" spans="2:11" s="26" customFormat="1" ht="31.5">
      <c r="B999" s="257" t="s">
        <v>916</v>
      </c>
      <c r="C999" s="44" t="s">
        <v>102</v>
      </c>
      <c r="D999" s="4" t="s">
        <v>30</v>
      </c>
      <c r="E999" s="132" t="s">
        <v>921</v>
      </c>
      <c r="F999" s="22"/>
      <c r="G999" s="35">
        <f>G1001+G1002+G1000</f>
        <v>10069</v>
      </c>
      <c r="H999" s="335">
        <f>H1001+H1002+H1000</f>
        <v>10069</v>
      </c>
      <c r="I999" s="335">
        <f>I1001+I1002+I1000</f>
        <v>10069</v>
      </c>
      <c r="J999" s="35">
        <f>J1001+J1002+J1000</f>
        <v>0</v>
      </c>
      <c r="K999" s="35">
        <f>K1001+K1002+K1000</f>
        <v>10069</v>
      </c>
    </row>
    <row r="1000" spans="2:11" s="26" customFormat="1" ht="47.25" hidden="1">
      <c r="B1000" s="257" t="s">
        <v>1274</v>
      </c>
      <c r="C1000" s="44" t="s">
        <v>102</v>
      </c>
      <c r="D1000" s="4" t="s">
        <v>30</v>
      </c>
      <c r="E1000" s="132" t="s">
        <v>1297</v>
      </c>
      <c r="F1000" s="22">
        <v>600</v>
      </c>
      <c r="G1000" s="35"/>
      <c r="H1000" s="335"/>
      <c r="I1000" s="335"/>
      <c r="J1000" s="35"/>
      <c r="K1000" s="35"/>
    </row>
    <row r="1001" spans="2:11" s="26" customFormat="1" ht="31.5">
      <c r="B1001" s="255" t="s">
        <v>659</v>
      </c>
      <c r="C1001" s="44" t="s">
        <v>102</v>
      </c>
      <c r="D1001" s="4" t="s">
        <v>30</v>
      </c>
      <c r="E1001" s="132" t="s">
        <v>922</v>
      </c>
      <c r="F1001" s="22" t="s">
        <v>18</v>
      </c>
      <c r="G1001" s="35">
        <v>3789</v>
      </c>
      <c r="H1001" s="335">
        <v>3789</v>
      </c>
      <c r="I1001" s="335">
        <v>3789</v>
      </c>
      <c r="J1001" s="35"/>
      <c r="K1001" s="35">
        <f>G1001+J1001</f>
        <v>3789</v>
      </c>
    </row>
    <row r="1002" spans="2:11" s="26" customFormat="1" ht="47.25">
      <c r="B1002" s="255" t="s">
        <v>1207</v>
      </c>
      <c r="C1002" s="44" t="s">
        <v>102</v>
      </c>
      <c r="D1002" s="4" t="s">
        <v>30</v>
      </c>
      <c r="E1002" s="132" t="s">
        <v>1206</v>
      </c>
      <c r="F1002" s="22" t="s">
        <v>64</v>
      </c>
      <c r="G1002" s="35">
        <v>6280</v>
      </c>
      <c r="H1002" s="335">
        <v>6280</v>
      </c>
      <c r="I1002" s="335">
        <v>6280</v>
      </c>
      <c r="J1002" s="35"/>
      <c r="K1002" s="35">
        <f>G1002+J1002</f>
        <v>6280</v>
      </c>
    </row>
    <row r="1003" spans="2:11" ht="15.75">
      <c r="B1003" s="255" t="s">
        <v>1869</v>
      </c>
      <c r="C1003" s="44" t="s">
        <v>102</v>
      </c>
      <c r="D1003" s="4" t="s">
        <v>30</v>
      </c>
      <c r="E1003" s="132" t="s">
        <v>856</v>
      </c>
      <c r="F1003" s="22"/>
      <c r="G1003" s="35">
        <f>G1008+G1010+G1013+G1017+G1004</f>
        <v>388890</v>
      </c>
      <c r="H1003" s="335">
        <f>H1008+H1010+H1013+H1017+H1004</f>
        <v>407919</v>
      </c>
      <c r="I1003" s="335">
        <f>I1008+I1010+I1013+I1017+I1004</f>
        <v>429259</v>
      </c>
      <c r="J1003" s="35">
        <f>J1008+J1010+J1013+J1017+J1004</f>
        <v>0</v>
      </c>
      <c r="K1003" s="35">
        <f>K1008+K1010+K1013+K1017+K1004</f>
        <v>388890</v>
      </c>
    </row>
    <row r="1004" spans="2:11" ht="63">
      <c r="B1004" s="147" t="s">
        <v>1870</v>
      </c>
      <c r="C1004" s="44" t="s">
        <v>102</v>
      </c>
      <c r="D1004" s="4" t="s">
        <v>30</v>
      </c>
      <c r="E1004" s="132" t="s">
        <v>1061</v>
      </c>
      <c r="F1004" s="22"/>
      <c r="G1004" s="35">
        <f>G1005+G1006+G1007</f>
        <v>10253</v>
      </c>
      <c r="H1004" s="335">
        <f>H1005+H1006+H1007</f>
        <v>10253</v>
      </c>
      <c r="I1004" s="335">
        <f>I1005+I1006+I1007</f>
        <v>10253</v>
      </c>
      <c r="J1004" s="35">
        <f>J1005+J1006+J1007</f>
        <v>0</v>
      </c>
      <c r="K1004" s="35">
        <f>K1005+K1006+K1007</f>
        <v>10253</v>
      </c>
    </row>
    <row r="1005" spans="2:11" ht="110.25">
      <c r="B1005" s="147" t="s">
        <v>1871</v>
      </c>
      <c r="C1005" s="44" t="s">
        <v>102</v>
      </c>
      <c r="D1005" s="4" t="s">
        <v>30</v>
      </c>
      <c r="E1005" s="132" t="s">
        <v>1062</v>
      </c>
      <c r="F1005" s="22">
        <v>100</v>
      </c>
      <c r="G1005" s="35">
        <v>8455</v>
      </c>
      <c r="H1005" s="335">
        <v>8455</v>
      </c>
      <c r="I1005" s="335">
        <v>8715</v>
      </c>
      <c r="J1005" s="35"/>
      <c r="K1005" s="35">
        <f>G1005+J1005</f>
        <v>8455</v>
      </c>
    </row>
    <row r="1006" spans="2:11" ht="94.5">
      <c r="B1006" s="147" t="s">
        <v>1872</v>
      </c>
      <c r="C1006" s="44" t="s">
        <v>102</v>
      </c>
      <c r="D1006" s="4" t="s">
        <v>30</v>
      </c>
      <c r="E1006" s="132" t="s">
        <v>1062</v>
      </c>
      <c r="F1006" s="22">
        <v>200</v>
      </c>
      <c r="G1006" s="35">
        <v>1758</v>
      </c>
      <c r="H1006" s="335">
        <v>1758</v>
      </c>
      <c r="I1006" s="335">
        <v>1498</v>
      </c>
      <c r="J1006" s="35"/>
      <c r="K1006" s="35">
        <f>G1006+J1006</f>
        <v>1758</v>
      </c>
    </row>
    <row r="1007" spans="2:11" ht="78.75">
      <c r="B1007" s="147" t="s">
        <v>1873</v>
      </c>
      <c r="C1007" s="44" t="s">
        <v>102</v>
      </c>
      <c r="D1007" s="4" t="s">
        <v>30</v>
      </c>
      <c r="E1007" s="132" t="s">
        <v>1062</v>
      </c>
      <c r="F1007" s="22">
        <v>800</v>
      </c>
      <c r="G1007" s="35">
        <v>40</v>
      </c>
      <c r="H1007" s="335">
        <v>40</v>
      </c>
      <c r="I1007" s="335">
        <v>40</v>
      </c>
      <c r="J1007" s="35"/>
      <c r="K1007" s="35">
        <f>G1007+J1007</f>
        <v>40</v>
      </c>
    </row>
    <row r="1008" spans="2:11" ht="15.75">
      <c r="B1008" s="254" t="s">
        <v>875</v>
      </c>
      <c r="C1008" s="44" t="s">
        <v>102</v>
      </c>
      <c r="D1008" s="4" t="s">
        <v>30</v>
      </c>
      <c r="E1008" s="132" t="s">
        <v>923</v>
      </c>
      <c r="F1008" s="22"/>
      <c r="G1008" s="98">
        <f>G1009</f>
        <v>500</v>
      </c>
      <c r="H1008" s="339">
        <f>H1009</f>
        <v>500</v>
      </c>
      <c r="I1008" s="339">
        <f>I1009</f>
        <v>500</v>
      </c>
      <c r="J1008" s="98">
        <f>J1009</f>
        <v>0</v>
      </c>
      <c r="K1008" s="98">
        <f>K1009</f>
        <v>500</v>
      </c>
    </row>
    <row r="1009" spans="2:11" ht="31.5">
      <c r="B1009" s="255" t="s">
        <v>863</v>
      </c>
      <c r="C1009" s="44" t="s">
        <v>102</v>
      </c>
      <c r="D1009" s="4" t="s">
        <v>30</v>
      </c>
      <c r="E1009" s="132" t="s">
        <v>924</v>
      </c>
      <c r="F1009" s="22" t="s">
        <v>73</v>
      </c>
      <c r="G1009" s="35">
        <v>500</v>
      </c>
      <c r="H1009" s="335">
        <v>500</v>
      </c>
      <c r="I1009" s="335">
        <v>500</v>
      </c>
      <c r="J1009" s="35"/>
      <c r="K1009" s="35">
        <f>G1009+J1009</f>
        <v>500</v>
      </c>
    </row>
    <row r="1010" spans="2:11" ht="15.75">
      <c r="B1010" s="254" t="s">
        <v>876</v>
      </c>
      <c r="C1010" s="44" t="s">
        <v>102</v>
      </c>
      <c r="D1010" s="4" t="s">
        <v>30</v>
      </c>
      <c r="E1010" s="132" t="s">
        <v>929</v>
      </c>
      <c r="F1010" s="22"/>
      <c r="G1010" s="98">
        <f>G1011+G1012</f>
        <v>317137</v>
      </c>
      <c r="H1010" s="339">
        <f>H1011+H1012</f>
        <v>336166</v>
      </c>
      <c r="I1010" s="339">
        <f>I1011+I1012</f>
        <v>356335</v>
      </c>
      <c r="J1010" s="98">
        <f>J1011+J1012</f>
        <v>0</v>
      </c>
      <c r="K1010" s="98">
        <f>K1011+K1012</f>
        <v>317137</v>
      </c>
    </row>
    <row r="1011" spans="2:11" ht="78.75">
      <c r="B1011" s="255" t="s">
        <v>864</v>
      </c>
      <c r="C1011" s="44" t="s">
        <v>102</v>
      </c>
      <c r="D1011" s="4" t="s">
        <v>30</v>
      </c>
      <c r="E1011" s="132" t="s">
        <v>930</v>
      </c>
      <c r="F1011" s="22" t="s">
        <v>73</v>
      </c>
      <c r="G1011" s="35">
        <v>159</v>
      </c>
      <c r="H1011" s="335">
        <v>169</v>
      </c>
      <c r="I1011" s="335">
        <v>179</v>
      </c>
      <c r="J1011" s="35"/>
      <c r="K1011" s="35">
        <f>G1011+J1011</f>
        <v>159</v>
      </c>
    </row>
    <row r="1012" spans="2:11" ht="78.75">
      <c r="B1012" s="255" t="s">
        <v>925</v>
      </c>
      <c r="C1012" s="44" t="s">
        <v>102</v>
      </c>
      <c r="D1012" s="4" t="s">
        <v>30</v>
      </c>
      <c r="E1012" s="132" t="s">
        <v>931</v>
      </c>
      <c r="F1012" s="22" t="s">
        <v>64</v>
      </c>
      <c r="G1012" s="35">
        <v>316978</v>
      </c>
      <c r="H1012" s="335">
        <v>335997</v>
      </c>
      <c r="I1012" s="335">
        <v>356156</v>
      </c>
      <c r="J1012" s="35"/>
      <c r="K1012" s="35">
        <f>G1012+J1012</f>
        <v>316978</v>
      </c>
    </row>
    <row r="1013" spans="2:11" ht="15.75">
      <c r="B1013" s="255" t="s">
        <v>926</v>
      </c>
      <c r="C1013" s="44" t="s">
        <v>102</v>
      </c>
      <c r="D1013" s="4" t="s">
        <v>30</v>
      </c>
      <c r="E1013" s="132" t="s">
        <v>932</v>
      </c>
      <c r="F1013" s="22"/>
      <c r="G1013" s="35">
        <f>G1014+G1015+G1016</f>
        <v>19487</v>
      </c>
      <c r="H1013" s="335">
        <f>H1014+H1015+H1016</f>
        <v>19487</v>
      </c>
      <c r="I1013" s="335">
        <f>I1014+I1015+I1016</f>
        <v>19487</v>
      </c>
      <c r="J1013" s="35">
        <f>J1014+J1015+J1016</f>
        <v>0</v>
      </c>
      <c r="K1013" s="35">
        <f>K1014+K1015+K1016</f>
        <v>19487</v>
      </c>
    </row>
    <row r="1014" spans="2:11" ht="31.5">
      <c r="B1014" s="254" t="s">
        <v>1162</v>
      </c>
      <c r="C1014" s="44" t="s">
        <v>102</v>
      </c>
      <c r="D1014" s="4" t="s">
        <v>30</v>
      </c>
      <c r="E1014" s="110" t="s">
        <v>933</v>
      </c>
      <c r="F1014" s="4" t="s">
        <v>10</v>
      </c>
      <c r="G1014" s="35">
        <v>19173</v>
      </c>
      <c r="H1014" s="335">
        <v>19173</v>
      </c>
      <c r="I1014" s="335">
        <v>19173</v>
      </c>
      <c r="J1014" s="35"/>
      <c r="K1014" s="35">
        <f>G1014+J1014</f>
        <v>19173</v>
      </c>
    </row>
    <row r="1015" spans="2:11" ht="31.5">
      <c r="B1015" s="255" t="s">
        <v>659</v>
      </c>
      <c r="C1015" s="44" t="s">
        <v>102</v>
      </c>
      <c r="D1015" s="4" t="s">
        <v>30</v>
      </c>
      <c r="E1015" s="110" t="s">
        <v>933</v>
      </c>
      <c r="F1015" s="4" t="s">
        <v>18</v>
      </c>
      <c r="G1015" s="35">
        <v>314</v>
      </c>
      <c r="H1015" s="335">
        <v>314</v>
      </c>
      <c r="I1015" s="335">
        <v>314</v>
      </c>
      <c r="J1015" s="35"/>
      <c r="K1015" s="35">
        <f>G1015+J1015</f>
        <v>314</v>
      </c>
    </row>
    <row r="1016" spans="2:11" ht="47.25" hidden="1">
      <c r="B1016" s="255" t="s">
        <v>1617</v>
      </c>
      <c r="C1016" s="44" t="s">
        <v>102</v>
      </c>
      <c r="D1016" s="4" t="s">
        <v>30</v>
      </c>
      <c r="E1016" s="110" t="s">
        <v>1449</v>
      </c>
      <c r="F1016" s="4" t="s">
        <v>10</v>
      </c>
      <c r="G1016" s="35"/>
      <c r="H1016" s="335"/>
      <c r="I1016" s="335"/>
      <c r="J1016" s="35"/>
      <c r="K1016" s="35"/>
    </row>
    <row r="1017" spans="2:11" ht="47.25">
      <c r="B1017" s="147" t="s">
        <v>1874</v>
      </c>
      <c r="C1017" s="78" t="s">
        <v>102</v>
      </c>
      <c r="D1017" s="52" t="s">
        <v>30</v>
      </c>
      <c r="E1017" s="143" t="s">
        <v>934</v>
      </c>
      <c r="F1017" s="52"/>
      <c r="G1017" s="87">
        <f>G1018+G1019+G1020+G1021</f>
        <v>41513</v>
      </c>
      <c r="H1017" s="334">
        <f>H1018+H1019+H1020+H1021</f>
        <v>41513</v>
      </c>
      <c r="I1017" s="334">
        <f>I1018+I1019+I1020+I1021</f>
        <v>42684</v>
      </c>
      <c r="J1017" s="87">
        <f>J1018+J1019+J1020+J1021</f>
        <v>0</v>
      </c>
      <c r="K1017" s="87">
        <f>K1018+K1019+K1020+K1021</f>
        <v>41513</v>
      </c>
    </row>
    <row r="1018" spans="2:11" ht="78.75">
      <c r="B1018" s="142" t="s">
        <v>927</v>
      </c>
      <c r="C1018" s="78" t="s">
        <v>102</v>
      </c>
      <c r="D1018" s="52" t="s">
        <v>30</v>
      </c>
      <c r="E1018" s="143" t="s">
        <v>935</v>
      </c>
      <c r="F1018" s="52" t="s">
        <v>19</v>
      </c>
      <c r="G1018" s="35">
        <v>25523</v>
      </c>
      <c r="H1018" s="335">
        <v>25523</v>
      </c>
      <c r="I1018" s="335">
        <v>26321</v>
      </c>
      <c r="J1018" s="35"/>
      <c r="K1018" s="35">
        <f>G1018+J1018</f>
        <v>25523</v>
      </c>
    </row>
    <row r="1019" spans="2:11" ht="47.25">
      <c r="B1019" s="142" t="s">
        <v>1164</v>
      </c>
      <c r="C1019" s="78" t="s">
        <v>102</v>
      </c>
      <c r="D1019" s="52" t="s">
        <v>30</v>
      </c>
      <c r="E1019" s="143" t="s">
        <v>935</v>
      </c>
      <c r="F1019" s="52" t="s">
        <v>10</v>
      </c>
      <c r="G1019" s="35">
        <v>2756</v>
      </c>
      <c r="H1019" s="335">
        <v>2756</v>
      </c>
      <c r="I1019" s="335">
        <v>2756</v>
      </c>
      <c r="J1019" s="35"/>
      <c r="K1019" s="35">
        <f>G1019+J1019</f>
        <v>2756</v>
      </c>
    </row>
    <row r="1020" spans="2:11" ht="47.25">
      <c r="B1020" s="142" t="s">
        <v>1122</v>
      </c>
      <c r="C1020" s="78" t="s">
        <v>102</v>
      </c>
      <c r="D1020" s="52" t="s">
        <v>30</v>
      </c>
      <c r="E1020" s="143" t="s">
        <v>935</v>
      </c>
      <c r="F1020" s="52" t="s">
        <v>18</v>
      </c>
      <c r="G1020" s="35">
        <v>13184</v>
      </c>
      <c r="H1020" s="335">
        <v>13184</v>
      </c>
      <c r="I1020" s="335">
        <v>13557</v>
      </c>
      <c r="J1020" s="35"/>
      <c r="K1020" s="35">
        <f>G1020+J1020</f>
        <v>13184</v>
      </c>
    </row>
    <row r="1021" spans="2:11" ht="31.5">
      <c r="B1021" s="254" t="s">
        <v>928</v>
      </c>
      <c r="C1021" s="44" t="s">
        <v>102</v>
      </c>
      <c r="D1021" s="4" t="s">
        <v>30</v>
      </c>
      <c r="E1021" s="132" t="s">
        <v>935</v>
      </c>
      <c r="F1021" s="22" t="s">
        <v>52</v>
      </c>
      <c r="G1021" s="35">
        <v>50</v>
      </c>
      <c r="H1021" s="335">
        <v>50</v>
      </c>
      <c r="I1021" s="335">
        <v>50</v>
      </c>
      <c r="J1021" s="35"/>
      <c r="K1021" s="35">
        <f>G1021+J1021</f>
        <v>50</v>
      </c>
    </row>
    <row r="1022" spans="2:11" ht="31.5">
      <c r="B1022" s="255" t="s">
        <v>1850</v>
      </c>
      <c r="C1022" s="44" t="s">
        <v>102</v>
      </c>
      <c r="D1022" s="4" t="s">
        <v>30</v>
      </c>
      <c r="E1022" s="132" t="s">
        <v>29</v>
      </c>
      <c r="F1022" s="22"/>
      <c r="G1022" s="35">
        <f aca="true" t="shared" si="58" ref="G1022:K1024">G1023</f>
        <v>1178</v>
      </c>
      <c r="H1022" s="335">
        <f t="shared" si="58"/>
        <v>1178</v>
      </c>
      <c r="I1022" s="335">
        <f t="shared" si="58"/>
        <v>1178</v>
      </c>
      <c r="J1022" s="35">
        <f t="shared" si="58"/>
        <v>0</v>
      </c>
      <c r="K1022" s="35">
        <f t="shared" si="58"/>
        <v>1178</v>
      </c>
    </row>
    <row r="1023" spans="2:11" ht="31.5">
      <c r="B1023" s="263" t="s">
        <v>1875</v>
      </c>
      <c r="C1023" s="44" t="s">
        <v>102</v>
      </c>
      <c r="D1023" s="4" t="s">
        <v>30</v>
      </c>
      <c r="E1023" s="132" t="s">
        <v>564</v>
      </c>
      <c r="F1023" s="22"/>
      <c r="G1023" s="35">
        <f t="shared" si="58"/>
        <v>1178</v>
      </c>
      <c r="H1023" s="335">
        <f t="shared" si="58"/>
        <v>1178</v>
      </c>
      <c r="I1023" s="335">
        <f t="shared" si="58"/>
        <v>1178</v>
      </c>
      <c r="J1023" s="35">
        <f t="shared" si="58"/>
        <v>0</v>
      </c>
      <c r="K1023" s="35">
        <f t="shared" si="58"/>
        <v>1178</v>
      </c>
    </row>
    <row r="1024" spans="2:11" ht="15.75">
      <c r="B1024" s="255" t="s">
        <v>1876</v>
      </c>
      <c r="C1024" s="44" t="s">
        <v>102</v>
      </c>
      <c r="D1024" s="4" t="s">
        <v>30</v>
      </c>
      <c r="E1024" s="132" t="s">
        <v>938</v>
      </c>
      <c r="F1024" s="22"/>
      <c r="G1024" s="35">
        <f t="shared" si="58"/>
        <v>1178</v>
      </c>
      <c r="H1024" s="335">
        <f t="shared" si="58"/>
        <v>1178</v>
      </c>
      <c r="I1024" s="335">
        <f t="shared" si="58"/>
        <v>1178</v>
      </c>
      <c r="J1024" s="35">
        <f t="shared" si="58"/>
        <v>0</v>
      </c>
      <c r="K1024" s="35">
        <f t="shared" si="58"/>
        <v>1178</v>
      </c>
    </row>
    <row r="1025" spans="2:11" ht="47.25">
      <c r="B1025" s="145" t="s">
        <v>937</v>
      </c>
      <c r="C1025" s="44" t="s">
        <v>102</v>
      </c>
      <c r="D1025" s="4" t="s">
        <v>30</v>
      </c>
      <c r="E1025" s="132" t="s">
        <v>939</v>
      </c>
      <c r="F1025" s="22" t="s">
        <v>73</v>
      </c>
      <c r="G1025" s="35">
        <v>1178</v>
      </c>
      <c r="H1025" s="335">
        <v>1178</v>
      </c>
      <c r="I1025" s="335">
        <v>1178</v>
      </c>
      <c r="J1025" s="35"/>
      <c r="K1025" s="35">
        <f>G1025+J1025</f>
        <v>1178</v>
      </c>
    </row>
    <row r="1026" spans="2:11" ht="47.25">
      <c r="B1026" s="150" t="s">
        <v>1841</v>
      </c>
      <c r="C1026" s="44" t="s">
        <v>102</v>
      </c>
      <c r="D1026" s="4" t="s">
        <v>30</v>
      </c>
      <c r="E1026" s="132" t="s">
        <v>872</v>
      </c>
      <c r="F1026" s="22"/>
      <c r="G1026" s="35">
        <f aca="true" t="shared" si="59" ref="G1026:K1028">G1027</f>
        <v>35</v>
      </c>
      <c r="H1026" s="335">
        <f t="shared" si="59"/>
        <v>35</v>
      </c>
      <c r="I1026" s="335">
        <f t="shared" si="59"/>
        <v>35</v>
      </c>
      <c r="J1026" s="35">
        <f t="shared" si="59"/>
        <v>0</v>
      </c>
      <c r="K1026" s="35">
        <f t="shared" si="59"/>
        <v>35</v>
      </c>
    </row>
    <row r="1027" spans="2:11" ht="31.5">
      <c r="B1027" s="255" t="s">
        <v>1842</v>
      </c>
      <c r="C1027" s="44" t="s">
        <v>102</v>
      </c>
      <c r="D1027" s="4" t="s">
        <v>30</v>
      </c>
      <c r="E1027" s="132" t="s">
        <v>343</v>
      </c>
      <c r="F1027" s="22"/>
      <c r="G1027" s="35">
        <f t="shared" si="59"/>
        <v>35</v>
      </c>
      <c r="H1027" s="335">
        <f t="shared" si="59"/>
        <v>35</v>
      </c>
      <c r="I1027" s="335">
        <f t="shared" si="59"/>
        <v>35</v>
      </c>
      <c r="J1027" s="35">
        <f t="shared" si="59"/>
        <v>0</v>
      </c>
      <c r="K1027" s="35">
        <f t="shared" si="59"/>
        <v>35</v>
      </c>
    </row>
    <row r="1028" spans="2:11" ht="31.5">
      <c r="B1028" s="255" t="s">
        <v>1843</v>
      </c>
      <c r="C1028" s="44" t="s">
        <v>102</v>
      </c>
      <c r="D1028" s="4" t="s">
        <v>3</v>
      </c>
      <c r="E1028" s="132" t="s">
        <v>873</v>
      </c>
      <c r="F1028" s="22"/>
      <c r="G1028" s="35">
        <f t="shared" si="59"/>
        <v>35</v>
      </c>
      <c r="H1028" s="335">
        <f t="shared" si="59"/>
        <v>35</v>
      </c>
      <c r="I1028" s="335">
        <f t="shared" si="59"/>
        <v>35</v>
      </c>
      <c r="J1028" s="35">
        <f t="shared" si="59"/>
        <v>0</v>
      </c>
      <c r="K1028" s="35">
        <f t="shared" si="59"/>
        <v>35</v>
      </c>
    </row>
    <row r="1029" spans="2:11" ht="31.5">
      <c r="B1029" s="254" t="s">
        <v>1568</v>
      </c>
      <c r="C1029" s="44" t="s">
        <v>102</v>
      </c>
      <c r="D1029" s="4" t="s">
        <v>30</v>
      </c>
      <c r="E1029" s="132" t="s">
        <v>874</v>
      </c>
      <c r="F1029" s="22" t="s">
        <v>10</v>
      </c>
      <c r="G1029" s="35">
        <v>35</v>
      </c>
      <c r="H1029" s="335">
        <v>35</v>
      </c>
      <c r="I1029" s="335">
        <v>35</v>
      </c>
      <c r="J1029" s="35"/>
      <c r="K1029" s="35">
        <f>G1029+J1029</f>
        <v>35</v>
      </c>
    </row>
    <row r="1030" spans="2:11" ht="31.5">
      <c r="B1030" s="255" t="s">
        <v>1848</v>
      </c>
      <c r="C1030" s="44" t="s">
        <v>102</v>
      </c>
      <c r="D1030" s="4" t="s">
        <v>30</v>
      </c>
      <c r="E1030" s="132" t="s">
        <v>327</v>
      </c>
      <c r="F1030" s="22"/>
      <c r="G1030" s="35">
        <f>G1034+G1039+G1031</f>
        <v>10555</v>
      </c>
      <c r="H1030" s="335">
        <f>H1034+H1039+H1031</f>
        <v>10555</v>
      </c>
      <c r="I1030" s="335">
        <f>I1034+I1039+I1031</f>
        <v>10695</v>
      </c>
      <c r="J1030" s="35">
        <f>J1034+J1039+J1031</f>
        <v>0</v>
      </c>
      <c r="K1030" s="35">
        <f>K1034+K1039+K1031</f>
        <v>10555</v>
      </c>
    </row>
    <row r="1031" spans="2:11" ht="31.5">
      <c r="B1031" s="147" t="s">
        <v>1877</v>
      </c>
      <c r="C1031" s="44" t="s">
        <v>102</v>
      </c>
      <c r="D1031" s="4" t="s">
        <v>30</v>
      </c>
      <c r="E1031" s="132" t="s">
        <v>891</v>
      </c>
      <c r="F1031" s="22"/>
      <c r="G1031" s="35">
        <f aca="true" t="shared" si="60" ref="G1031:K1032">G1032</f>
        <v>228</v>
      </c>
      <c r="H1031" s="335">
        <f t="shared" si="60"/>
        <v>228</v>
      </c>
      <c r="I1031" s="335">
        <f t="shared" si="60"/>
        <v>228</v>
      </c>
      <c r="J1031" s="35">
        <f t="shared" si="60"/>
        <v>0</v>
      </c>
      <c r="K1031" s="35">
        <f t="shared" si="60"/>
        <v>228</v>
      </c>
    </row>
    <row r="1032" spans="2:11" ht="15.75">
      <c r="B1032" s="147" t="s">
        <v>1656</v>
      </c>
      <c r="C1032" s="44" t="s">
        <v>102</v>
      </c>
      <c r="D1032" s="4" t="s">
        <v>30</v>
      </c>
      <c r="E1032" s="132" t="s">
        <v>1063</v>
      </c>
      <c r="F1032" s="22"/>
      <c r="G1032" s="35">
        <f t="shared" si="60"/>
        <v>228</v>
      </c>
      <c r="H1032" s="335">
        <f t="shared" si="60"/>
        <v>228</v>
      </c>
      <c r="I1032" s="335">
        <f t="shared" si="60"/>
        <v>228</v>
      </c>
      <c r="J1032" s="35">
        <f t="shared" si="60"/>
        <v>0</v>
      </c>
      <c r="K1032" s="35">
        <f t="shared" si="60"/>
        <v>228</v>
      </c>
    </row>
    <row r="1033" spans="2:11" ht="31.5">
      <c r="B1033" s="147" t="s">
        <v>597</v>
      </c>
      <c r="C1033" s="44" t="s">
        <v>102</v>
      </c>
      <c r="D1033" s="4" t="s">
        <v>30</v>
      </c>
      <c r="E1033" s="132" t="s">
        <v>1064</v>
      </c>
      <c r="F1033" s="22">
        <v>200</v>
      </c>
      <c r="G1033" s="35">
        <v>228</v>
      </c>
      <c r="H1033" s="335">
        <v>228</v>
      </c>
      <c r="I1033" s="335">
        <v>228</v>
      </c>
      <c r="J1033" s="35"/>
      <c r="K1033" s="35">
        <f>G1033+J1033</f>
        <v>228</v>
      </c>
    </row>
    <row r="1034" spans="2:11" ht="15.75">
      <c r="B1034" s="255" t="s">
        <v>887</v>
      </c>
      <c r="C1034" s="44" t="s">
        <v>102</v>
      </c>
      <c r="D1034" s="4" t="s">
        <v>30</v>
      </c>
      <c r="E1034" s="132" t="s">
        <v>879</v>
      </c>
      <c r="F1034" s="22"/>
      <c r="G1034" s="35">
        <f>G1035+G1037</f>
        <v>10164</v>
      </c>
      <c r="H1034" s="335">
        <f>H1035+H1037</f>
        <v>10164</v>
      </c>
      <c r="I1034" s="335">
        <f>I1035+I1037</f>
        <v>10304</v>
      </c>
      <c r="J1034" s="35">
        <f>J1035+J1037</f>
        <v>0</v>
      </c>
      <c r="K1034" s="35">
        <f>K1035+K1037</f>
        <v>10164</v>
      </c>
    </row>
    <row r="1035" spans="2:11" ht="31.5">
      <c r="B1035" s="252" t="s">
        <v>452</v>
      </c>
      <c r="C1035" s="44" t="s">
        <v>102</v>
      </c>
      <c r="D1035" s="4" t="s">
        <v>30</v>
      </c>
      <c r="E1035" s="132" t="s">
        <v>860</v>
      </c>
      <c r="F1035" s="22"/>
      <c r="G1035" s="35">
        <f>G1036</f>
        <v>4906</v>
      </c>
      <c r="H1035" s="335">
        <f>H1036</f>
        <v>4906</v>
      </c>
      <c r="I1035" s="335">
        <f>I1036</f>
        <v>5046</v>
      </c>
      <c r="J1035" s="35">
        <f>J1036</f>
        <v>0</v>
      </c>
      <c r="K1035" s="35">
        <f>K1036</f>
        <v>4906</v>
      </c>
    </row>
    <row r="1036" spans="2:11" ht="46.5" customHeight="1">
      <c r="B1036" s="255" t="s">
        <v>1125</v>
      </c>
      <c r="C1036" s="44" t="s">
        <v>102</v>
      </c>
      <c r="D1036" s="4" t="s">
        <v>30</v>
      </c>
      <c r="E1036" s="132" t="s">
        <v>861</v>
      </c>
      <c r="F1036" s="22" t="s">
        <v>18</v>
      </c>
      <c r="G1036" s="35">
        <v>4906</v>
      </c>
      <c r="H1036" s="335">
        <v>4906</v>
      </c>
      <c r="I1036" s="335">
        <v>5046</v>
      </c>
      <c r="J1036" s="35"/>
      <c r="K1036" s="35">
        <f>G1036+J1036</f>
        <v>4906</v>
      </c>
    </row>
    <row r="1037" spans="2:11" ht="31.5">
      <c r="B1037" s="232" t="s">
        <v>878</v>
      </c>
      <c r="C1037" s="44" t="s">
        <v>102</v>
      </c>
      <c r="D1037" s="4" t="s">
        <v>30</v>
      </c>
      <c r="E1037" s="132" t="s">
        <v>940</v>
      </c>
      <c r="F1037" s="22"/>
      <c r="G1037" s="35">
        <f>G1038</f>
        <v>5258</v>
      </c>
      <c r="H1037" s="335">
        <f>H1038</f>
        <v>5258</v>
      </c>
      <c r="I1037" s="335">
        <f>I1038</f>
        <v>5258</v>
      </c>
      <c r="J1037" s="35">
        <f>J1038</f>
        <v>0</v>
      </c>
      <c r="K1037" s="35">
        <f>K1038</f>
        <v>5258</v>
      </c>
    </row>
    <row r="1038" spans="2:11" ht="47.25">
      <c r="B1038" s="232" t="s">
        <v>336</v>
      </c>
      <c r="C1038" s="44" t="s">
        <v>102</v>
      </c>
      <c r="D1038" s="4" t="s">
        <v>30</v>
      </c>
      <c r="E1038" s="132" t="s">
        <v>1542</v>
      </c>
      <c r="F1038" s="22" t="s">
        <v>18</v>
      </c>
      <c r="G1038" s="35">
        <v>5258</v>
      </c>
      <c r="H1038" s="335">
        <v>5258</v>
      </c>
      <c r="I1038" s="335">
        <v>5258</v>
      </c>
      <c r="J1038" s="35"/>
      <c r="K1038" s="35">
        <f>G1038+J1038</f>
        <v>5258</v>
      </c>
    </row>
    <row r="1039" spans="2:11" ht="15.75">
      <c r="B1039" s="232" t="s">
        <v>1856</v>
      </c>
      <c r="C1039" s="44" t="s">
        <v>102</v>
      </c>
      <c r="D1039" s="4" t="s">
        <v>30</v>
      </c>
      <c r="E1039" s="132" t="s">
        <v>941</v>
      </c>
      <c r="F1039" s="22"/>
      <c r="G1039" s="35">
        <f>G1040</f>
        <v>163</v>
      </c>
      <c r="H1039" s="335">
        <f>H1040</f>
        <v>163</v>
      </c>
      <c r="I1039" s="335">
        <f>I1040</f>
        <v>163</v>
      </c>
      <c r="J1039" s="35">
        <f>J1040</f>
        <v>0</v>
      </c>
      <c r="K1039" s="35">
        <f>K1040</f>
        <v>163</v>
      </c>
    </row>
    <row r="1040" spans="2:11" ht="31.5">
      <c r="B1040" s="232" t="s">
        <v>1878</v>
      </c>
      <c r="C1040" s="44" t="s">
        <v>102</v>
      </c>
      <c r="D1040" s="4" t="s">
        <v>30</v>
      </c>
      <c r="E1040" s="132" t="s">
        <v>942</v>
      </c>
      <c r="F1040" s="22"/>
      <c r="G1040" s="35">
        <f>G1041+G1042</f>
        <v>163</v>
      </c>
      <c r="H1040" s="335">
        <f>H1041+H1042</f>
        <v>163</v>
      </c>
      <c r="I1040" s="335">
        <f>I1041+I1042</f>
        <v>163</v>
      </c>
      <c r="J1040" s="35">
        <f>J1041+J1042</f>
        <v>0</v>
      </c>
      <c r="K1040" s="35">
        <f>K1041+K1042</f>
        <v>163</v>
      </c>
    </row>
    <row r="1041" spans="2:11" ht="31.5">
      <c r="B1041" s="232" t="s">
        <v>1165</v>
      </c>
      <c r="C1041" s="44" t="s">
        <v>102</v>
      </c>
      <c r="D1041" s="4" t="s">
        <v>30</v>
      </c>
      <c r="E1041" s="132" t="s">
        <v>331</v>
      </c>
      <c r="F1041" s="22" t="s">
        <v>10</v>
      </c>
      <c r="G1041" s="35">
        <v>95</v>
      </c>
      <c r="H1041" s="335">
        <v>95</v>
      </c>
      <c r="I1041" s="335">
        <v>95</v>
      </c>
      <c r="J1041" s="35"/>
      <c r="K1041" s="35">
        <f>G1041+J1041</f>
        <v>95</v>
      </c>
    </row>
    <row r="1042" spans="2:11" ht="32.25" thickBot="1">
      <c r="B1042" s="232" t="s">
        <v>659</v>
      </c>
      <c r="C1042" s="44" t="s">
        <v>102</v>
      </c>
      <c r="D1042" s="4" t="s">
        <v>30</v>
      </c>
      <c r="E1042" s="132" t="s">
        <v>331</v>
      </c>
      <c r="F1042" s="22" t="s">
        <v>18</v>
      </c>
      <c r="G1042" s="35">
        <v>68</v>
      </c>
      <c r="H1042" s="335">
        <v>68</v>
      </c>
      <c r="I1042" s="335">
        <v>68</v>
      </c>
      <c r="J1042" s="35"/>
      <c r="K1042" s="35">
        <f>G1042+J1042</f>
        <v>68</v>
      </c>
    </row>
    <row r="1043" spans="2:11" ht="16.5" thickBot="1">
      <c r="B1043" s="172" t="s">
        <v>82</v>
      </c>
      <c r="C1043" s="8" t="s">
        <v>97</v>
      </c>
      <c r="D1043" s="12"/>
      <c r="E1043" s="9"/>
      <c r="F1043" s="11"/>
      <c r="G1043" s="33">
        <f>G1044+G1131</f>
        <v>864389</v>
      </c>
      <c r="H1043" s="332">
        <f>H1044+H1131</f>
        <v>922765</v>
      </c>
      <c r="I1043" s="332">
        <f>I1044+I1131</f>
        <v>1018403</v>
      </c>
      <c r="J1043" s="33">
        <f>J1044+J1131</f>
        <v>42146</v>
      </c>
      <c r="K1043" s="33">
        <f>K1044+K1131</f>
        <v>906535</v>
      </c>
    </row>
    <row r="1044" spans="2:11" ht="16.5" thickBot="1">
      <c r="B1044" s="172" t="s">
        <v>93</v>
      </c>
      <c r="C1044" s="8" t="s">
        <v>97</v>
      </c>
      <c r="D1044" s="9" t="s">
        <v>61</v>
      </c>
      <c r="E1044" s="9"/>
      <c r="F1044" s="11"/>
      <c r="G1044" s="33">
        <f>G1045+G1055+G1121+G1126</f>
        <v>724843</v>
      </c>
      <c r="H1044" s="332">
        <f>H1045+H1055+H1121+H1126</f>
        <v>764119</v>
      </c>
      <c r="I1044" s="332">
        <f>I1045+I1055+I1121+I1126</f>
        <v>754954</v>
      </c>
      <c r="J1044" s="33">
        <f>J1045+J1055+J1121+J1126</f>
        <v>1357</v>
      </c>
      <c r="K1044" s="33">
        <f>K1045+K1055+K1121+K1126</f>
        <v>726200</v>
      </c>
    </row>
    <row r="1045" spans="2:11" ht="38.25" customHeight="1">
      <c r="B1045" s="265" t="s">
        <v>1879</v>
      </c>
      <c r="C1045" s="191" t="s">
        <v>103</v>
      </c>
      <c r="D1045" s="192" t="s">
        <v>28</v>
      </c>
      <c r="E1045" s="193" t="s">
        <v>29</v>
      </c>
      <c r="F1045" s="192"/>
      <c r="G1045" s="99">
        <f>G1046</f>
        <v>699</v>
      </c>
      <c r="H1045" s="343">
        <f>H1046</f>
        <v>200</v>
      </c>
      <c r="I1045" s="343">
        <f>I1046</f>
        <v>210</v>
      </c>
      <c r="J1045" s="99">
        <f>J1046</f>
        <v>1442</v>
      </c>
      <c r="K1045" s="99">
        <f>K1046</f>
        <v>2141</v>
      </c>
    </row>
    <row r="1046" spans="2:11" ht="15.75">
      <c r="B1046" s="144" t="s">
        <v>1880</v>
      </c>
      <c r="C1046" s="44" t="s">
        <v>103</v>
      </c>
      <c r="D1046" s="4" t="s">
        <v>28</v>
      </c>
      <c r="E1046" s="194" t="s">
        <v>621</v>
      </c>
      <c r="F1046" s="4"/>
      <c r="G1046" s="35">
        <f>G1047+G1053</f>
        <v>699</v>
      </c>
      <c r="H1046" s="335">
        <f>H1047+H1053</f>
        <v>200</v>
      </c>
      <c r="I1046" s="335">
        <f>I1047+I1053</f>
        <v>210</v>
      </c>
      <c r="J1046" s="35">
        <f>J1047+J1053</f>
        <v>1442</v>
      </c>
      <c r="K1046" s="35">
        <f>K1047+K1053</f>
        <v>2141</v>
      </c>
    </row>
    <row r="1047" spans="2:11" ht="94.5">
      <c r="B1047" s="145" t="s">
        <v>2048</v>
      </c>
      <c r="C1047" s="44" t="s">
        <v>103</v>
      </c>
      <c r="D1047" s="4" t="s">
        <v>28</v>
      </c>
      <c r="E1047" s="194" t="s">
        <v>173</v>
      </c>
      <c r="F1047" s="4"/>
      <c r="G1047" s="35">
        <f>G1048+G1051+G1049+G1050+G1052</f>
        <v>579</v>
      </c>
      <c r="H1047" s="335">
        <f>H1048+H1051+H1049+H1050+H1052</f>
        <v>0</v>
      </c>
      <c r="I1047" s="335">
        <f>I1048+I1051+I1049+I1050+I1052</f>
        <v>0</v>
      </c>
      <c r="J1047" s="35">
        <f>J1048+J1051+J1049+J1050+J1052</f>
        <v>1442</v>
      </c>
      <c r="K1047" s="35">
        <f>K1048+K1051+K1049+K1050+K1052</f>
        <v>2021</v>
      </c>
    </row>
    <row r="1048" spans="2:11" ht="31.5" hidden="1">
      <c r="B1048" s="144" t="s">
        <v>597</v>
      </c>
      <c r="C1048" s="44" t="s">
        <v>103</v>
      </c>
      <c r="D1048" s="4" t="s">
        <v>28</v>
      </c>
      <c r="E1048" s="194" t="s">
        <v>641</v>
      </c>
      <c r="F1048" s="4" t="s">
        <v>10</v>
      </c>
      <c r="G1048" s="35"/>
      <c r="H1048" s="335"/>
      <c r="I1048" s="335"/>
      <c r="J1048" s="35"/>
      <c r="K1048" s="35"/>
    </row>
    <row r="1049" spans="2:11" ht="47.25" hidden="1">
      <c r="B1049" s="302" t="s">
        <v>1881</v>
      </c>
      <c r="C1049" s="44" t="s">
        <v>103</v>
      </c>
      <c r="D1049" s="4" t="s">
        <v>28</v>
      </c>
      <c r="E1049" s="195" t="s">
        <v>1331</v>
      </c>
      <c r="F1049" s="4" t="s">
        <v>10</v>
      </c>
      <c r="G1049" s="35"/>
      <c r="H1049" s="335"/>
      <c r="I1049" s="335"/>
      <c r="J1049" s="35"/>
      <c r="K1049" s="35"/>
    </row>
    <row r="1050" spans="2:11" ht="31.5" hidden="1">
      <c r="B1050" s="302" t="s">
        <v>1882</v>
      </c>
      <c r="C1050" s="44" t="s">
        <v>103</v>
      </c>
      <c r="D1050" s="4" t="s">
        <v>28</v>
      </c>
      <c r="E1050" s="195" t="s">
        <v>1331</v>
      </c>
      <c r="F1050" s="4" t="s">
        <v>64</v>
      </c>
      <c r="G1050" s="35"/>
      <c r="H1050" s="335"/>
      <c r="I1050" s="335"/>
      <c r="J1050" s="35"/>
      <c r="K1050" s="35"/>
    </row>
    <row r="1051" spans="2:11" ht="60.75" customHeight="1" hidden="1">
      <c r="B1051" s="144" t="s">
        <v>1883</v>
      </c>
      <c r="C1051" s="44" t="s">
        <v>103</v>
      </c>
      <c r="D1051" s="4" t="s">
        <v>28</v>
      </c>
      <c r="E1051" s="194" t="s">
        <v>158</v>
      </c>
      <c r="F1051" s="4" t="s">
        <v>10</v>
      </c>
      <c r="G1051" s="35"/>
      <c r="H1051" s="335"/>
      <c r="I1051" s="335"/>
      <c r="J1051" s="35"/>
      <c r="K1051" s="35"/>
    </row>
    <row r="1052" spans="2:11" ht="43.5" customHeight="1">
      <c r="B1052" s="144" t="s">
        <v>1835</v>
      </c>
      <c r="C1052" s="44" t="s">
        <v>103</v>
      </c>
      <c r="D1052" s="4" t="s">
        <v>28</v>
      </c>
      <c r="E1052" s="194" t="s">
        <v>158</v>
      </c>
      <c r="F1052" s="4" t="s">
        <v>64</v>
      </c>
      <c r="G1052" s="35">
        <v>579</v>
      </c>
      <c r="H1052" s="335"/>
      <c r="I1052" s="335"/>
      <c r="J1052" s="35">
        <v>1442</v>
      </c>
      <c r="K1052" s="35">
        <f>G1052+J1052</f>
        <v>2021</v>
      </c>
    </row>
    <row r="1053" spans="2:11" ht="60.75" customHeight="1">
      <c r="B1053" s="142" t="s">
        <v>1884</v>
      </c>
      <c r="C1053" s="44" t="s">
        <v>103</v>
      </c>
      <c r="D1053" s="4" t="s">
        <v>28</v>
      </c>
      <c r="E1053" s="195" t="s">
        <v>1378</v>
      </c>
      <c r="F1053" s="4"/>
      <c r="G1053" s="35">
        <f>G1054</f>
        <v>120</v>
      </c>
      <c r="H1053" s="335">
        <f>H1054</f>
        <v>200</v>
      </c>
      <c r="I1053" s="335">
        <f>I1054</f>
        <v>210</v>
      </c>
      <c r="J1053" s="35">
        <f>J1054</f>
        <v>0</v>
      </c>
      <c r="K1053" s="35">
        <f>K1054</f>
        <v>120</v>
      </c>
    </row>
    <row r="1054" spans="2:11" ht="36.75" customHeight="1">
      <c r="B1054" s="144" t="s">
        <v>597</v>
      </c>
      <c r="C1054" s="44" t="s">
        <v>103</v>
      </c>
      <c r="D1054" s="4" t="s">
        <v>28</v>
      </c>
      <c r="E1054" s="195" t="s">
        <v>1379</v>
      </c>
      <c r="F1054" s="4" t="s">
        <v>10</v>
      </c>
      <c r="G1054" s="35">
        <v>120</v>
      </c>
      <c r="H1054" s="335">
        <v>200</v>
      </c>
      <c r="I1054" s="335">
        <v>210</v>
      </c>
      <c r="J1054" s="35"/>
      <c r="K1054" s="35">
        <f>G1054+J1054</f>
        <v>120</v>
      </c>
    </row>
    <row r="1055" spans="2:11" ht="31.5">
      <c r="B1055" s="145" t="s">
        <v>1885</v>
      </c>
      <c r="C1055" s="44" t="s">
        <v>103</v>
      </c>
      <c r="D1055" s="4" t="s">
        <v>28</v>
      </c>
      <c r="E1055" s="194" t="s">
        <v>31</v>
      </c>
      <c r="F1055" s="4"/>
      <c r="G1055" s="35">
        <f>G1056+G1079+G1090+G1094+G1104</f>
        <v>724144</v>
      </c>
      <c r="H1055" s="335">
        <f>H1056+H1079+H1090+H1094+H1104</f>
        <v>763839</v>
      </c>
      <c r="I1055" s="335">
        <f>I1056+I1079+I1090+I1094+I1104</f>
        <v>754664</v>
      </c>
      <c r="J1055" s="35">
        <f>J1056+J1079+J1090+J1094+J1104</f>
        <v>-85</v>
      </c>
      <c r="K1055" s="35">
        <f>K1056+K1079+K1090+K1094+K1104</f>
        <v>724059</v>
      </c>
    </row>
    <row r="1056" spans="2:11" ht="15.75">
      <c r="B1056" s="144" t="s">
        <v>642</v>
      </c>
      <c r="C1056" s="44" t="s">
        <v>103</v>
      </c>
      <c r="D1056" s="4" t="s">
        <v>28</v>
      </c>
      <c r="E1056" s="194" t="s">
        <v>643</v>
      </c>
      <c r="F1056" s="4"/>
      <c r="G1056" s="35">
        <f>G1057+G1062+G1068+G1072+G1075+G1077</f>
        <v>119895</v>
      </c>
      <c r="H1056" s="335">
        <f>H1057+H1062+H1068+H1072+H1075+H1077</f>
        <v>139816</v>
      </c>
      <c r="I1056" s="335">
        <f>I1057+I1062+I1068+I1072+I1075+I1077</f>
        <v>151771</v>
      </c>
      <c r="J1056" s="35">
        <f>J1057+J1062+J1068+J1072+J1075+J1077</f>
        <v>365</v>
      </c>
      <c r="K1056" s="35">
        <f>K1057+K1062+K1068+K1072+K1075+K1077</f>
        <v>120260</v>
      </c>
    </row>
    <row r="1057" spans="2:11" s="24" customFormat="1" ht="36" customHeight="1">
      <c r="B1057" s="144" t="s">
        <v>452</v>
      </c>
      <c r="C1057" s="44" t="s">
        <v>103</v>
      </c>
      <c r="D1057" s="4" t="s">
        <v>28</v>
      </c>
      <c r="E1057" s="194" t="s">
        <v>644</v>
      </c>
      <c r="F1057" s="4"/>
      <c r="G1057" s="35">
        <f>G1058+G1059+G1060+G1061</f>
        <v>114861</v>
      </c>
      <c r="H1057" s="335">
        <f>H1058+H1059+H1060+H1061</f>
        <v>137140</v>
      </c>
      <c r="I1057" s="335">
        <f>I1058+I1059+I1060+I1061</f>
        <v>146882</v>
      </c>
      <c r="J1057" s="35">
        <f>J1058+J1059+J1060+J1061</f>
        <v>0</v>
      </c>
      <c r="K1057" s="35">
        <f>K1058+K1059+K1060+K1061</f>
        <v>114861</v>
      </c>
    </row>
    <row r="1058" spans="2:11" s="24" customFormat="1" ht="78.75">
      <c r="B1058" s="121" t="s">
        <v>645</v>
      </c>
      <c r="C1058" s="44" t="s">
        <v>103</v>
      </c>
      <c r="D1058" s="4" t="s">
        <v>28</v>
      </c>
      <c r="E1058" s="195" t="s">
        <v>646</v>
      </c>
      <c r="F1058" s="4" t="s">
        <v>19</v>
      </c>
      <c r="G1058" s="35">
        <v>27214</v>
      </c>
      <c r="H1058" s="335">
        <v>34471</v>
      </c>
      <c r="I1058" s="335">
        <v>37236</v>
      </c>
      <c r="J1058" s="35">
        <v>23</v>
      </c>
      <c r="K1058" s="35">
        <f>G1058+J1058</f>
        <v>27237</v>
      </c>
    </row>
    <row r="1059" spans="2:11" s="24" customFormat="1" ht="47.25">
      <c r="B1059" s="144" t="s">
        <v>763</v>
      </c>
      <c r="C1059" s="44" t="s">
        <v>103</v>
      </c>
      <c r="D1059" s="4" t="s">
        <v>28</v>
      </c>
      <c r="E1059" s="195" t="s">
        <v>646</v>
      </c>
      <c r="F1059" s="4" t="s">
        <v>10</v>
      </c>
      <c r="G1059" s="35">
        <v>6485</v>
      </c>
      <c r="H1059" s="335">
        <v>6112</v>
      </c>
      <c r="I1059" s="335">
        <v>6160</v>
      </c>
      <c r="J1059" s="35">
        <v>-23</v>
      </c>
      <c r="K1059" s="35">
        <f>G1059+J1059</f>
        <v>6462</v>
      </c>
    </row>
    <row r="1060" spans="2:11" s="24" customFormat="1" ht="47.25">
      <c r="B1060" s="144" t="s">
        <v>353</v>
      </c>
      <c r="C1060" s="44" t="s">
        <v>103</v>
      </c>
      <c r="D1060" s="4" t="s">
        <v>28</v>
      </c>
      <c r="E1060" s="195" t="s">
        <v>646</v>
      </c>
      <c r="F1060" s="4" t="s">
        <v>18</v>
      </c>
      <c r="G1060" s="35">
        <v>80803</v>
      </c>
      <c r="H1060" s="335">
        <v>96198</v>
      </c>
      <c r="I1060" s="335">
        <v>103127</v>
      </c>
      <c r="J1060" s="35"/>
      <c r="K1060" s="35">
        <f>G1060+J1060</f>
        <v>80803</v>
      </c>
    </row>
    <row r="1061" spans="2:11" s="24" customFormat="1" ht="31.5">
      <c r="B1061" s="144" t="s">
        <v>147</v>
      </c>
      <c r="C1061" s="44" t="s">
        <v>103</v>
      </c>
      <c r="D1061" s="4" t="s">
        <v>28</v>
      </c>
      <c r="E1061" s="195" t="s">
        <v>646</v>
      </c>
      <c r="F1061" s="4" t="s">
        <v>52</v>
      </c>
      <c r="G1061" s="35">
        <v>359</v>
      </c>
      <c r="H1061" s="335">
        <v>359</v>
      </c>
      <c r="I1061" s="335">
        <v>359</v>
      </c>
      <c r="J1061" s="35"/>
      <c r="K1061" s="35">
        <f>G1061+J1061</f>
        <v>359</v>
      </c>
    </row>
    <row r="1062" spans="2:11" s="24" customFormat="1" ht="17.25" customHeight="1">
      <c r="B1062" s="144" t="s">
        <v>647</v>
      </c>
      <c r="C1062" s="44" t="s">
        <v>103</v>
      </c>
      <c r="D1062" s="4" t="s">
        <v>28</v>
      </c>
      <c r="E1062" s="194" t="s">
        <v>648</v>
      </c>
      <c r="F1062" s="4"/>
      <c r="G1062" s="35">
        <f>G1063+G1064+G1065+G1067+G1066</f>
        <v>2489</v>
      </c>
      <c r="H1062" s="335">
        <f>H1063+H1064+H1065+H1067+H1066</f>
        <v>2048</v>
      </c>
      <c r="I1062" s="335">
        <f>I1063+I1064+I1065+I1067+I1066</f>
        <v>2048</v>
      </c>
      <c r="J1062" s="35">
        <f>J1063+J1064+J1065+J1067+J1066</f>
        <v>228</v>
      </c>
      <c r="K1062" s="35">
        <f>K1063+K1064+K1065+K1067+K1066</f>
        <v>2717</v>
      </c>
    </row>
    <row r="1063" spans="2:11" s="24" customFormat="1" ht="31.5">
      <c r="B1063" s="266" t="s">
        <v>1166</v>
      </c>
      <c r="C1063" s="44" t="s">
        <v>103</v>
      </c>
      <c r="D1063" s="4" t="s">
        <v>28</v>
      </c>
      <c r="E1063" s="194" t="s">
        <v>649</v>
      </c>
      <c r="F1063" s="4" t="s">
        <v>10</v>
      </c>
      <c r="G1063" s="35">
        <v>430</v>
      </c>
      <c r="H1063" s="335">
        <v>430</v>
      </c>
      <c r="I1063" s="335">
        <v>430</v>
      </c>
      <c r="J1063" s="35"/>
      <c r="K1063" s="35">
        <f>G1063+J1063</f>
        <v>430</v>
      </c>
    </row>
    <row r="1064" spans="2:11" s="24" customFormat="1" ht="47.25">
      <c r="B1064" s="266" t="s">
        <v>650</v>
      </c>
      <c r="C1064" s="44" t="s">
        <v>103</v>
      </c>
      <c r="D1064" s="4" t="s">
        <v>28</v>
      </c>
      <c r="E1064" s="132" t="s">
        <v>649</v>
      </c>
      <c r="F1064" s="4" t="s">
        <v>18</v>
      </c>
      <c r="G1064" s="35">
        <v>1618</v>
      </c>
      <c r="H1064" s="335">
        <v>1618</v>
      </c>
      <c r="I1064" s="335">
        <v>1618</v>
      </c>
      <c r="J1064" s="35"/>
      <c r="K1064" s="35">
        <f>G1064+J1064</f>
        <v>1618</v>
      </c>
    </row>
    <row r="1065" spans="2:11" s="24" customFormat="1" ht="47.25" hidden="1">
      <c r="B1065" s="267" t="s">
        <v>651</v>
      </c>
      <c r="C1065" s="44" t="s">
        <v>103</v>
      </c>
      <c r="D1065" s="4" t="s">
        <v>28</v>
      </c>
      <c r="E1065" s="132" t="s">
        <v>652</v>
      </c>
      <c r="F1065" s="22" t="s">
        <v>64</v>
      </c>
      <c r="G1065" s="35"/>
      <c r="H1065" s="335"/>
      <c r="I1065" s="335"/>
      <c r="J1065" s="35"/>
      <c r="K1065" s="35"/>
    </row>
    <row r="1066" spans="2:11" s="24" customFormat="1" ht="47.25" hidden="1">
      <c r="B1066" s="267" t="s">
        <v>1512</v>
      </c>
      <c r="C1066" s="44" t="s">
        <v>103</v>
      </c>
      <c r="D1066" s="4" t="s">
        <v>28</v>
      </c>
      <c r="E1066" s="132" t="s">
        <v>1513</v>
      </c>
      <c r="F1066" s="22">
        <v>500</v>
      </c>
      <c r="G1066" s="35">
        <v>441</v>
      </c>
      <c r="H1066" s="335"/>
      <c r="I1066" s="335"/>
      <c r="J1066" s="35">
        <v>-441</v>
      </c>
      <c r="K1066" s="35">
        <f>G1066+J1066</f>
        <v>0</v>
      </c>
    </row>
    <row r="1067" spans="2:11" s="24" customFormat="1" ht="47.25">
      <c r="B1067" s="267" t="s">
        <v>1512</v>
      </c>
      <c r="C1067" s="44" t="s">
        <v>103</v>
      </c>
      <c r="D1067" s="4" t="s">
        <v>28</v>
      </c>
      <c r="E1067" s="132" t="s">
        <v>1554</v>
      </c>
      <c r="F1067" s="22">
        <v>500</v>
      </c>
      <c r="G1067" s="35"/>
      <c r="H1067" s="335"/>
      <c r="I1067" s="335"/>
      <c r="J1067" s="35">
        <f>39+189+441</f>
        <v>669</v>
      </c>
      <c r="K1067" s="35">
        <f>G1067+J1067</f>
        <v>669</v>
      </c>
    </row>
    <row r="1068" spans="2:11" s="24" customFormat="1" ht="51.75" customHeight="1">
      <c r="B1068" s="144" t="s">
        <v>653</v>
      </c>
      <c r="C1068" s="44" t="s">
        <v>103</v>
      </c>
      <c r="D1068" s="4" t="s">
        <v>28</v>
      </c>
      <c r="E1068" s="132" t="s">
        <v>654</v>
      </c>
      <c r="F1068" s="22"/>
      <c r="G1068" s="35">
        <f>G1069+G1070</f>
        <v>265</v>
      </c>
      <c r="H1068" s="335">
        <f>H1069+H1070</f>
        <v>0</v>
      </c>
      <c r="I1068" s="335">
        <f>I1069+I1070</f>
        <v>0</v>
      </c>
      <c r="J1068" s="35">
        <f>J1069+J1070+J1071</f>
        <v>137</v>
      </c>
      <c r="K1068" s="35">
        <f>K1069+K1070+K1071</f>
        <v>402</v>
      </c>
    </row>
    <row r="1069" spans="2:11" s="24" customFormat="1" ht="47.25" hidden="1">
      <c r="B1069" s="145" t="s">
        <v>1236</v>
      </c>
      <c r="C1069" s="44" t="s">
        <v>103</v>
      </c>
      <c r="D1069" s="4" t="s">
        <v>28</v>
      </c>
      <c r="E1069" s="132" t="s">
        <v>655</v>
      </c>
      <c r="F1069" s="22" t="s">
        <v>64</v>
      </c>
      <c r="G1069" s="35"/>
      <c r="H1069" s="335"/>
      <c r="I1069" s="335"/>
      <c r="J1069" s="35"/>
      <c r="K1069" s="35"/>
    </row>
    <row r="1070" spans="2:11" s="24" customFormat="1" ht="63" hidden="1">
      <c r="B1070" s="145" t="s">
        <v>1514</v>
      </c>
      <c r="C1070" s="44" t="s">
        <v>103</v>
      </c>
      <c r="D1070" s="4" t="s">
        <v>28</v>
      </c>
      <c r="E1070" s="132" t="s">
        <v>1515</v>
      </c>
      <c r="F1070" s="22">
        <v>500</v>
      </c>
      <c r="G1070" s="35">
        <v>265</v>
      </c>
      <c r="H1070" s="335"/>
      <c r="I1070" s="335"/>
      <c r="J1070" s="35">
        <v>-265</v>
      </c>
      <c r="K1070" s="35">
        <f>G1070+J1070</f>
        <v>0</v>
      </c>
    </row>
    <row r="1071" spans="2:11" s="24" customFormat="1" ht="63">
      <c r="B1071" s="145" t="s">
        <v>1514</v>
      </c>
      <c r="C1071" s="44" t="s">
        <v>103</v>
      </c>
      <c r="D1071" s="4" t="s">
        <v>28</v>
      </c>
      <c r="E1071" s="132" t="s">
        <v>1555</v>
      </c>
      <c r="F1071" s="22">
        <v>500</v>
      </c>
      <c r="G1071" s="35"/>
      <c r="H1071" s="335"/>
      <c r="I1071" s="335"/>
      <c r="J1071" s="35">
        <f>12+125+265</f>
        <v>402</v>
      </c>
      <c r="K1071" s="35">
        <f>G1071+J1071</f>
        <v>402</v>
      </c>
    </row>
    <row r="1072" spans="2:11" s="24" customFormat="1" ht="47.25">
      <c r="B1072" s="144" t="s">
        <v>656</v>
      </c>
      <c r="C1072" s="44" t="s">
        <v>103</v>
      </c>
      <c r="D1072" s="4" t="s">
        <v>28</v>
      </c>
      <c r="E1072" s="132" t="s">
        <v>657</v>
      </c>
      <c r="F1072" s="22"/>
      <c r="G1072" s="35">
        <f>G1073+G1074</f>
        <v>2280</v>
      </c>
      <c r="H1072" s="335">
        <f>H1073+H1074</f>
        <v>628</v>
      </c>
      <c r="I1072" s="335">
        <f>I1073+I1074</f>
        <v>2841</v>
      </c>
      <c r="J1072" s="35">
        <f>J1073+J1074</f>
        <v>0</v>
      </c>
      <c r="K1072" s="35">
        <f>K1073+K1074</f>
        <v>2280</v>
      </c>
    </row>
    <row r="1073" spans="2:11" s="24" customFormat="1" ht="31.5">
      <c r="B1073" s="144" t="s">
        <v>1167</v>
      </c>
      <c r="C1073" s="44" t="s">
        <v>103</v>
      </c>
      <c r="D1073" s="4" t="s">
        <v>28</v>
      </c>
      <c r="E1073" s="132" t="s">
        <v>658</v>
      </c>
      <c r="F1073" s="22" t="s">
        <v>10</v>
      </c>
      <c r="G1073" s="35">
        <v>280</v>
      </c>
      <c r="H1073" s="335">
        <v>558</v>
      </c>
      <c r="I1073" s="335">
        <v>461</v>
      </c>
      <c r="J1073" s="35"/>
      <c r="K1073" s="35">
        <f>G1073+J1073</f>
        <v>280</v>
      </c>
    </row>
    <row r="1074" spans="2:11" s="24" customFormat="1" ht="31.5">
      <c r="B1074" s="145" t="s">
        <v>659</v>
      </c>
      <c r="C1074" s="44" t="s">
        <v>103</v>
      </c>
      <c r="D1074" s="4" t="s">
        <v>28</v>
      </c>
      <c r="E1074" s="132" t="s">
        <v>658</v>
      </c>
      <c r="F1074" s="22" t="s">
        <v>18</v>
      </c>
      <c r="G1074" s="35">
        <v>2000</v>
      </c>
      <c r="H1074" s="335">
        <v>70</v>
      </c>
      <c r="I1074" s="335">
        <v>2380</v>
      </c>
      <c r="J1074" s="35"/>
      <c r="K1074" s="35">
        <f>G1074+J1074</f>
        <v>2000</v>
      </c>
    </row>
    <row r="1075" spans="2:11" s="24" customFormat="1" ht="31.5" hidden="1">
      <c r="B1075" s="266" t="s">
        <v>1249</v>
      </c>
      <c r="C1075" s="44" t="s">
        <v>103</v>
      </c>
      <c r="D1075" s="4" t="s">
        <v>28</v>
      </c>
      <c r="E1075" s="194" t="s">
        <v>660</v>
      </c>
      <c r="F1075" s="4"/>
      <c r="G1075" s="35">
        <f>G1076</f>
        <v>0</v>
      </c>
      <c r="H1075" s="335">
        <f>H1076</f>
        <v>0</v>
      </c>
      <c r="I1075" s="335">
        <f>I1076</f>
        <v>0</v>
      </c>
      <c r="J1075" s="35">
        <f>J1076</f>
        <v>0</v>
      </c>
      <c r="K1075" s="35">
        <f>K1076</f>
        <v>0</v>
      </c>
    </row>
    <row r="1076" spans="2:11" s="24" customFormat="1" ht="60" customHeight="1" hidden="1">
      <c r="B1076" s="144" t="s">
        <v>1886</v>
      </c>
      <c r="C1076" s="44" t="s">
        <v>103</v>
      </c>
      <c r="D1076" s="4" t="s">
        <v>28</v>
      </c>
      <c r="E1076" s="194" t="s">
        <v>661</v>
      </c>
      <c r="F1076" s="4" t="s">
        <v>18</v>
      </c>
      <c r="G1076" s="35"/>
      <c r="H1076" s="335"/>
      <c r="I1076" s="335"/>
      <c r="J1076" s="35"/>
      <c r="K1076" s="35"/>
    </row>
    <row r="1077" spans="2:11" s="24" customFormat="1" ht="15.75" hidden="1">
      <c r="B1077" s="144" t="s">
        <v>1279</v>
      </c>
      <c r="C1077" s="4" t="s">
        <v>103</v>
      </c>
      <c r="D1077" s="4" t="s">
        <v>28</v>
      </c>
      <c r="E1077" s="195" t="s">
        <v>1275</v>
      </c>
      <c r="F1077" s="4"/>
      <c r="G1077" s="35">
        <f>G1078</f>
        <v>0</v>
      </c>
      <c r="H1077" s="335">
        <f>H1078</f>
        <v>0</v>
      </c>
      <c r="I1077" s="335">
        <f>I1078</f>
        <v>0</v>
      </c>
      <c r="J1077" s="35">
        <f>J1078</f>
        <v>0</v>
      </c>
      <c r="K1077" s="35">
        <f>K1078</f>
        <v>0</v>
      </c>
    </row>
    <row r="1078" spans="2:11" s="24" customFormat="1" ht="31.5" hidden="1">
      <c r="B1078" s="144" t="s">
        <v>1223</v>
      </c>
      <c r="C1078" s="4" t="s">
        <v>103</v>
      </c>
      <c r="D1078" s="4" t="s">
        <v>28</v>
      </c>
      <c r="E1078" s="195" t="s">
        <v>1276</v>
      </c>
      <c r="F1078" s="4" t="s">
        <v>64</v>
      </c>
      <c r="G1078" s="35"/>
      <c r="H1078" s="335"/>
      <c r="I1078" s="335"/>
      <c r="J1078" s="35"/>
      <c r="K1078" s="35"/>
    </row>
    <row r="1079" spans="2:11" s="24" customFormat="1" ht="15.75">
      <c r="B1079" s="144" t="s">
        <v>662</v>
      </c>
      <c r="C1079" s="44" t="s">
        <v>103</v>
      </c>
      <c r="D1079" s="4" t="s">
        <v>28</v>
      </c>
      <c r="E1079" s="194" t="s">
        <v>663</v>
      </c>
      <c r="F1079" s="4"/>
      <c r="G1079" s="35">
        <f>G1080+G1082+G1084+G1086</f>
        <v>119375</v>
      </c>
      <c r="H1079" s="335">
        <f>H1080+H1082+H1084+H1086</f>
        <v>152897</v>
      </c>
      <c r="I1079" s="335">
        <f>I1080+I1082+I1084+I1086</f>
        <v>162320</v>
      </c>
      <c r="J1079" s="35">
        <f>J1080+J1082+J1084+J1086</f>
        <v>-1248</v>
      </c>
      <c r="K1079" s="35">
        <f>K1080+K1082+K1084+K1086</f>
        <v>118127</v>
      </c>
    </row>
    <row r="1080" spans="2:11" s="24" customFormat="1" ht="31.5">
      <c r="B1080" s="266" t="s">
        <v>452</v>
      </c>
      <c r="C1080" s="44" t="s">
        <v>103</v>
      </c>
      <c r="D1080" s="4" t="s">
        <v>28</v>
      </c>
      <c r="E1080" s="194" t="s">
        <v>664</v>
      </c>
      <c r="F1080" s="4"/>
      <c r="G1080" s="35">
        <f>G1081</f>
        <v>119161</v>
      </c>
      <c r="H1080" s="335">
        <f>H1081</f>
        <v>151194</v>
      </c>
      <c r="I1080" s="335">
        <f>I1081</f>
        <v>161313</v>
      </c>
      <c r="J1080" s="35">
        <f>J1081</f>
        <v>-1248</v>
      </c>
      <c r="K1080" s="35">
        <f>K1081</f>
        <v>117913</v>
      </c>
    </row>
    <row r="1081" spans="2:11" s="24" customFormat="1" ht="47.25">
      <c r="B1081" s="144" t="s">
        <v>353</v>
      </c>
      <c r="C1081" s="44" t="s">
        <v>103</v>
      </c>
      <c r="D1081" s="4" t="s">
        <v>28</v>
      </c>
      <c r="E1081" s="194" t="s">
        <v>665</v>
      </c>
      <c r="F1081" s="4" t="s">
        <v>18</v>
      </c>
      <c r="G1081" s="35">
        <v>119161</v>
      </c>
      <c r="H1081" s="335">
        <v>151194</v>
      </c>
      <c r="I1081" s="335">
        <v>161313</v>
      </c>
      <c r="J1081" s="35">
        <f>-986-262</f>
        <v>-1248</v>
      </c>
      <c r="K1081" s="35">
        <f>G1081+J1081</f>
        <v>117913</v>
      </c>
    </row>
    <row r="1082" spans="2:11" s="24" customFormat="1" ht="31.5">
      <c r="B1082" s="145" t="s">
        <v>666</v>
      </c>
      <c r="C1082" s="44" t="s">
        <v>103</v>
      </c>
      <c r="D1082" s="4" t="s">
        <v>28</v>
      </c>
      <c r="E1082" s="194" t="s">
        <v>667</v>
      </c>
      <c r="F1082" s="4"/>
      <c r="G1082" s="35">
        <f>G1083</f>
        <v>214</v>
      </c>
      <c r="H1082" s="335">
        <f>H1083</f>
        <v>1703</v>
      </c>
      <c r="I1082" s="335">
        <f>I1083</f>
        <v>1007</v>
      </c>
      <c r="J1082" s="35">
        <f>J1083</f>
        <v>0</v>
      </c>
      <c r="K1082" s="35">
        <f>K1083</f>
        <v>214</v>
      </c>
    </row>
    <row r="1083" spans="2:11" s="24" customFormat="1" ht="31.5">
      <c r="B1083" s="145" t="s">
        <v>659</v>
      </c>
      <c r="C1083" s="44" t="s">
        <v>103</v>
      </c>
      <c r="D1083" s="4" t="s">
        <v>28</v>
      </c>
      <c r="E1083" s="195" t="s">
        <v>668</v>
      </c>
      <c r="F1083" s="4" t="s">
        <v>18</v>
      </c>
      <c r="G1083" s="35">
        <v>214</v>
      </c>
      <c r="H1083" s="335">
        <v>1703</v>
      </c>
      <c r="I1083" s="335">
        <v>1007</v>
      </c>
      <c r="J1083" s="35"/>
      <c r="K1083" s="35">
        <f>G1083+J1083</f>
        <v>214</v>
      </c>
    </row>
    <row r="1084" spans="2:11" s="24" customFormat="1" ht="39.75" customHeight="1" hidden="1">
      <c r="B1084" s="145" t="s">
        <v>1249</v>
      </c>
      <c r="C1084" s="44" t="s">
        <v>103</v>
      </c>
      <c r="D1084" s="4" t="s">
        <v>28</v>
      </c>
      <c r="E1084" s="195" t="s">
        <v>669</v>
      </c>
      <c r="F1084" s="4"/>
      <c r="G1084" s="35">
        <f>G1085</f>
        <v>0</v>
      </c>
      <c r="H1084" s="335">
        <f>H1085</f>
        <v>0</v>
      </c>
      <c r="I1084" s="335">
        <f>I1085</f>
        <v>0</v>
      </c>
      <c r="J1084" s="35">
        <f>J1085</f>
        <v>0</v>
      </c>
      <c r="K1084" s="35">
        <f>K1085</f>
        <v>0</v>
      </c>
    </row>
    <row r="1085" spans="2:11" s="24" customFormat="1" ht="63" hidden="1">
      <c r="B1085" s="145" t="s">
        <v>1250</v>
      </c>
      <c r="C1085" s="44" t="s">
        <v>103</v>
      </c>
      <c r="D1085" s="4" t="s">
        <v>28</v>
      </c>
      <c r="E1085" s="195" t="s">
        <v>670</v>
      </c>
      <c r="F1085" s="4" t="s">
        <v>18</v>
      </c>
      <c r="G1085" s="35"/>
      <c r="H1085" s="335"/>
      <c r="I1085" s="335"/>
      <c r="J1085" s="35"/>
      <c r="K1085" s="35"/>
    </row>
    <row r="1086" spans="2:11" s="24" customFormat="1" ht="15.75" hidden="1">
      <c r="B1086" s="145" t="s">
        <v>1279</v>
      </c>
      <c r="C1086" s="44" t="s">
        <v>103</v>
      </c>
      <c r="D1086" s="4" t="s">
        <v>28</v>
      </c>
      <c r="E1086" s="195" t="s">
        <v>1277</v>
      </c>
      <c r="F1086" s="4"/>
      <c r="G1086" s="35">
        <f>G1089+G1087+G1088</f>
        <v>0</v>
      </c>
      <c r="H1086" s="335">
        <f>H1089+H1087+H1088</f>
        <v>0</v>
      </c>
      <c r="I1086" s="335">
        <f>I1089+I1087+I1088</f>
        <v>0</v>
      </c>
      <c r="J1086" s="35">
        <f>J1089+J1087+J1088</f>
        <v>0</v>
      </c>
      <c r="K1086" s="35">
        <f>K1089+K1087+K1088</f>
        <v>0</v>
      </c>
    </row>
    <row r="1087" spans="2:11" s="24" customFormat="1" ht="47.25" hidden="1">
      <c r="B1087" s="145" t="s">
        <v>475</v>
      </c>
      <c r="C1087" s="44" t="s">
        <v>103</v>
      </c>
      <c r="D1087" s="4" t="s">
        <v>28</v>
      </c>
      <c r="E1087" s="195" t="s">
        <v>1405</v>
      </c>
      <c r="F1087" s="4" t="s">
        <v>18</v>
      </c>
      <c r="G1087" s="35"/>
      <c r="H1087" s="335"/>
      <c r="I1087" s="335"/>
      <c r="J1087" s="35"/>
      <c r="K1087" s="35"/>
    </row>
    <row r="1088" spans="2:11" s="24" customFormat="1" ht="63" hidden="1">
      <c r="B1088" s="145" t="s">
        <v>466</v>
      </c>
      <c r="C1088" s="44" t="s">
        <v>103</v>
      </c>
      <c r="D1088" s="4" t="s">
        <v>28</v>
      </c>
      <c r="E1088" s="195" t="s">
        <v>1451</v>
      </c>
      <c r="F1088" s="4" t="s">
        <v>1226</v>
      </c>
      <c r="G1088" s="35"/>
      <c r="H1088" s="335"/>
      <c r="I1088" s="335"/>
      <c r="J1088" s="35"/>
      <c r="K1088" s="35"/>
    </row>
    <row r="1089" spans="2:11" s="24" customFormat="1" ht="31.5" hidden="1">
      <c r="B1089" s="145" t="s">
        <v>1887</v>
      </c>
      <c r="C1089" s="44" t="s">
        <v>103</v>
      </c>
      <c r="D1089" s="4" t="s">
        <v>28</v>
      </c>
      <c r="E1089" s="195" t="s">
        <v>1278</v>
      </c>
      <c r="F1089" s="4" t="s">
        <v>64</v>
      </c>
      <c r="G1089" s="35"/>
      <c r="H1089" s="335"/>
      <c r="I1089" s="335"/>
      <c r="J1089" s="35"/>
      <c r="K1089" s="35"/>
    </row>
    <row r="1090" spans="2:11" s="24" customFormat="1" ht="39" customHeight="1">
      <c r="B1090" s="264" t="s">
        <v>702</v>
      </c>
      <c r="C1090" s="44" t="s">
        <v>103</v>
      </c>
      <c r="D1090" s="4" t="s">
        <v>28</v>
      </c>
      <c r="E1090" s="195" t="s">
        <v>703</v>
      </c>
      <c r="F1090" s="4"/>
      <c r="G1090" s="35">
        <f>G1091</f>
        <v>634</v>
      </c>
      <c r="H1090" s="335">
        <f>H1091</f>
        <v>634</v>
      </c>
      <c r="I1090" s="335">
        <f>I1091</f>
        <v>634</v>
      </c>
      <c r="J1090" s="35">
        <f>J1091</f>
        <v>0</v>
      </c>
      <c r="K1090" s="35">
        <f>K1091</f>
        <v>634</v>
      </c>
    </row>
    <row r="1091" spans="2:11" s="24" customFormat="1" ht="94.5">
      <c r="B1091" s="147" t="s">
        <v>1888</v>
      </c>
      <c r="C1091" s="44" t="s">
        <v>103</v>
      </c>
      <c r="D1091" s="4" t="s">
        <v>28</v>
      </c>
      <c r="E1091" s="195" t="s">
        <v>1065</v>
      </c>
      <c r="F1091" s="4"/>
      <c r="G1091" s="35">
        <f>G1092+G1093</f>
        <v>634</v>
      </c>
      <c r="H1091" s="335">
        <f>H1092+H1093</f>
        <v>634</v>
      </c>
      <c r="I1091" s="335">
        <f>I1092+I1093</f>
        <v>634</v>
      </c>
      <c r="J1091" s="35">
        <f>J1092+J1093</f>
        <v>0</v>
      </c>
      <c r="K1091" s="35">
        <f>K1092+K1093</f>
        <v>634</v>
      </c>
    </row>
    <row r="1092" spans="2:11" s="24" customFormat="1" ht="143.25" customHeight="1">
      <c r="B1092" s="147" t="s">
        <v>1889</v>
      </c>
      <c r="C1092" s="44" t="s">
        <v>103</v>
      </c>
      <c r="D1092" s="4" t="s">
        <v>28</v>
      </c>
      <c r="E1092" s="195" t="s">
        <v>1066</v>
      </c>
      <c r="F1092" s="4" t="s">
        <v>19</v>
      </c>
      <c r="G1092" s="35">
        <v>627</v>
      </c>
      <c r="H1092" s="335">
        <v>632</v>
      </c>
      <c r="I1092" s="335">
        <v>634</v>
      </c>
      <c r="J1092" s="35">
        <v>-30</v>
      </c>
      <c r="K1092" s="35">
        <f>G1092+J1092</f>
        <v>597</v>
      </c>
    </row>
    <row r="1093" spans="2:11" s="24" customFormat="1" ht="110.25">
      <c r="B1093" s="147" t="s">
        <v>1890</v>
      </c>
      <c r="C1093" s="44" t="s">
        <v>103</v>
      </c>
      <c r="D1093" s="4" t="s">
        <v>28</v>
      </c>
      <c r="E1093" s="195" t="s">
        <v>1066</v>
      </c>
      <c r="F1093" s="4" t="s">
        <v>10</v>
      </c>
      <c r="G1093" s="35">
        <v>7</v>
      </c>
      <c r="H1093" s="335">
        <v>2</v>
      </c>
      <c r="I1093" s="335">
        <v>0</v>
      </c>
      <c r="J1093" s="35">
        <v>30</v>
      </c>
      <c r="K1093" s="35">
        <f>G1093+J1093</f>
        <v>37</v>
      </c>
    </row>
    <row r="1094" spans="2:11" s="24" customFormat="1" ht="19.5" customHeight="1">
      <c r="B1094" s="145" t="s">
        <v>671</v>
      </c>
      <c r="C1094" s="44" t="s">
        <v>103</v>
      </c>
      <c r="D1094" s="4" t="s">
        <v>28</v>
      </c>
      <c r="E1094" s="195" t="s">
        <v>672</v>
      </c>
      <c r="F1094" s="4"/>
      <c r="G1094" s="35">
        <f>G1095+G1097+G1100+G1102</f>
        <v>290440</v>
      </c>
      <c r="H1094" s="335">
        <f>H1095+H1097+H1100+H1102</f>
        <v>308469</v>
      </c>
      <c r="I1094" s="335">
        <f>I1095+I1097+I1100+I1102</f>
        <v>338087</v>
      </c>
      <c r="J1094" s="35">
        <f>J1095+J1097+J1100+J1102</f>
        <v>0</v>
      </c>
      <c r="K1094" s="35">
        <f>K1095+K1097+K1100+K1102</f>
        <v>290440</v>
      </c>
    </row>
    <row r="1095" spans="2:11" s="24" customFormat="1" ht="36" customHeight="1">
      <c r="B1095" s="266" t="s">
        <v>452</v>
      </c>
      <c r="C1095" s="44" t="s">
        <v>103</v>
      </c>
      <c r="D1095" s="4" t="s">
        <v>28</v>
      </c>
      <c r="E1095" s="194" t="s">
        <v>673</v>
      </c>
      <c r="F1095" s="4"/>
      <c r="G1095" s="35">
        <f>G1096</f>
        <v>289785</v>
      </c>
      <c r="H1095" s="335">
        <f>H1096</f>
        <v>297405</v>
      </c>
      <c r="I1095" s="335">
        <f>I1096</f>
        <v>322333</v>
      </c>
      <c r="J1095" s="35">
        <f>J1096</f>
        <v>0</v>
      </c>
      <c r="K1095" s="35">
        <f>K1096</f>
        <v>289785</v>
      </c>
    </row>
    <row r="1096" spans="2:11" s="24" customFormat="1" ht="47.25">
      <c r="B1096" s="145" t="s">
        <v>353</v>
      </c>
      <c r="C1096" s="44" t="s">
        <v>103</v>
      </c>
      <c r="D1096" s="4" t="s">
        <v>28</v>
      </c>
      <c r="E1096" s="194" t="s">
        <v>674</v>
      </c>
      <c r="F1096" s="22" t="s">
        <v>18</v>
      </c>
      <c r="G1096" s="35">
        <v>289785</v>
      </c>
      <c r="H1096" s="335">
        <v>297405</v>
      </c>
      <c r="I1096" s="335">
        <v>322333</v>
      </c>
      <c r="J1096" s="35"/>
      <c r="K1096" s="35">
        <f>G1096+J1096</f>
        <v>289785</v>
      </c>
    </row>
    <row r="1097" spans="2:11" s="24" customFormat="1" ht="47.25">
      <c r="B1097" s="144" t="s">
        <v>675</v>
      </c>
      <c r="C1097" s="44" t="s">
        <v>103</v>
      </c>
      <c r="D1097" s="4" t="s">
        <v>28</v>
      </c>
      <c r="E1097" s="194" t="s">
        <v>676</v>
      </c>
      <c r="F1097" s="22"/>
      <c r="G1097" s="35">
        <f>G1099+G1098</f>
        <v>655</v>
      </c>
      <c r="H1097" s="335">
        <f>H1099+H1098</f>
        <v>4564</v>
      </c>
      <c r="I1097" s="335">
        <f>I1099+I1098</f>
        <v>15754</v>
      </c>
      <c r="J1097" s="35">
        <f>J1099+J1098</f>
        <v>0</v>
      </c>
      <c r="K1097" s="35">
        <f>K1099+K1098</f>
        <v>655</v>
      </c>
    </row>
    <row r="1098" spans="2:11" s="24" customFormat="1" ht="47.25" hidden="1">
      <c r="B1098" s="287" t="s">
        <v>1274</v>
      </c>
      <c r="C1098" s="44" t="s">
        <v>103</v>
      </c>
      <c r="D1098" s="4" t="s">
        <v>28</v>
      </c>
      <c r="E1098" s="195" t="s">
        <v>1383</v>
      </c>
      <c r="F1098" s="22">
        <v>600</v>
      </c>
      <c r="G1098" s="35"/>
      <c r="H1098" s="335"/>
      <c r="I1098" s="335"/>
      <c r="J1098" s="35"/>
      <c r="K1098" s="35"/>
    </row>
    <row r="1099" spans="2:11" s="24" customFormat="1" ht="31.5">
      <c r="B1099" s="266" t="s">
        <v>659</v>
      </c>
      <c r="C1099" s="44" t="s">
        <v>103</v>
      </c>
      <c r="D1099" s="4" t="s">
        <v>28</v>
      </c>
      <c r="E1099" s="196" t="s">
        <v>677</v>
      </c>
      <c r="F1099" s="4" t="s">
        <v>18</v>
      </c>
      <c r="G1099" s="35">
        <v>655</v>
      </c>
      <c r="H1099" s="335">
        <v>4564</v>
      </c>
      <c r="I1099" s="335">
        <v>15754</v>
      </c>
      <c r="J1099" s="35"/>
      <c r="K1099" s="35">
        <f>G1099+J1099</f>
        <v>655</v>
      </c>
    </row>
    <row r="1100" spans="2:11" ht="31.5" hidden="1">
      <c r="B1100" s="145" t="s">
        <v>1116</v>
      </c>
      <c r="C1100" s="44" t="s">
        <v>103</v>
      </c>
      <c r="D1100" s="4" t="s">
        <v>28</v>
      </c>
      <c r="E1100" s="196" t="s">
        <v>678</v>
      </c>
      <c r="F1100" s="22"/>
      <c r="G1100" s="35">
        <f>G1101</f>
        <v>0</v>
      </c>
      <c r="H1100" s="335">
        <f>H1101</f>
        <v>0</v>
      </c>
      <c r="I1100" s="335">
        <f>I1101</f>
        <v>0</v>
      </c>
      <c r="J1100" s="35">
        <f>J1101</f>
        <v>0</v>
      </c>
      <c r="K1100" s="35">
        <f>K1101</f>
        <v>0</v>
      </c>
    </row>
    <row r="1101" spans="2:11" ht="78.75" hidden="1">
      <c r="B1101" s="145" t="s">
        <v>679</v>
      </c>
      <c r="C1101" s="44" t="s">
        <v>103</v>
      </c>
      <c r="D1101" s="4" t="s">
        <v>28</v>
      </c>
      <c r="E1101" s="196" t="s">
        <v>680</v>
      </c>
      <c r="F1101" s="22" t="s">
        <v>18</v>
      </c>
      <c r="G1101" s="35"/>
      <c r="H1101" s="335"/>
      <c r="I1101" s="335"/>
      <c r="J1101" s="35"/>
      <c r="K1101" s="35"/>
    </row>
    <row r="1102" spans="2:11" ht="15.75" hidden="1">
      <c r="B1102" s="145" t="s">
        <v>1279</v>
      </c>
      <c r="C1102" s="44" t="s">
        <v>103</v>
      </c>
      <c r="D1102" s="4" t="s">
        <v>28</v>
      </c>
      <c r="E1102" s="196" t="s">
        <v>1502</v>
      </c>
      <c r="F1102" s="22"/>
      <c r="G1102" s="35">
        <f>G1103</f>
        <v>0</v>
      </c>
      <c r="H1102" s="335">
        <f>H1103</f>
        <v>6500</v>
      </c>
      <c r="I1102" s="335">
        <f>I1103</f>
        <v>0</v>
      </c>
      <c r="J1102" s="35">
        <f>J1103</f>
        <v>0</v>
      </c>
      <c r="K1102" s="35">
        <f>K1103</f>
        <v>0</v>
      </c>
    </row>
    <row r="1103" spans="2:11" ht="47.25" hidden="1">
      <c r="B1103" s="145" t="s">
        <v>500</v>
      </c>
      <c r="C1103" s="44" t="s">
        <v>103</v>
      </c>
      <c r="D1103" s="4" t="s">
        <v>28</v>
      </c>
      <c r="E1103" s="196" t="s">
        <v>1503</v>
      </c>
      <c r="F1103" s="22">
        <v>600</v>
      </c>
      <c r="G1103" s="35"/>
      <c r="H1103" s="335">
        <v>6500</v>
      </c>
      <c r="I1103" s="335"/>
      <c r="J1103" s="35"/>
      <c r="K1103" s="35"/>
    </row>
    <row r="1104" spans="2:11" ht="15.75">
      <c r="B1104" s="145" t="s">
        <v>681</v>
      </c>
      <c r="C1104" s="44" t="s">
        <v>103</v>
      </c>
      <c r="D1104" s="4" t="s">
        <v>28</v>
      </c>
      <c r="E1104" s="196" t="s">
        <v>682</v>
      </c>
      <c r="F1104" s="22"/>
      <c r="G1104" s="35">
        <f>G1105+G1108+G1110+G1117+G1119</f>
        <v>193800</v>
      </c>
      <c r="H1104" s="335">
        <f>H1105+H1108+H1110+H1117+H1119</f>
        <v>162023</v>
      </c>
      <c r="I1104" s="335">
        <f>I1105+I1108+I1110+I1117+I1119</f>
        <v>101852</v>
      </c>
      <c r="J1104" s="35">
        <f>J1105+J1108+J1110+J1117+J1119</f>
        <v>798</v>
      </c>
      <c r="K1104" s="35">
        <f>K1105+K1108+K1110+K1117+K1119</f>
        <v>194598</v>
      </c>
    </row>
    <row r="1105" spans="2:11" ht="15.75">
      <c r="B1105" s="146" t="s">
        <v>683</v>
      </c>
      <c r="C1105" s="70" t="s">
        <v>103</v>
      </c>
      <c r="D1105" s="4" t="s">
        <v>28</v>
      </c>
      <c r="E1105" s="106" t="s">
        <v>684</v>
      </c>
      <c r="F1105" s="81"/>
      <c r="G1105" s="35">
        <f>G1106+G1107</f>
        <v>700</v>
      </c>
      <c r="H1105" s="335">
        <f>H1106+H1107</f>
        <v>700</v>
      </c>
      <c r="I1105" s="335">
        <f>I1106+I1107</f>
        <v>700</v>
      </c>
      <c r="J1105" s="35">
        <f>J1106+J1107</f>
        <v>0</v>
      </c>
      <c r="K1105" s="35">
        <f>K1106+K1107</f>
        <v>700</v>
      </c>
    </row>
    <row r="1106" spans="2:11" ht="15.75">
      <c r="B1106" s="146" t="s">
        <v>685</v>
      </c>
      <c r="C1106" s="70" t="s">
        <v>103</v>
      </c>
      <c r="D1106" s="4" t="s">
        <v>28</v>
      </c>
      <c r="E1106" s="106" t="s">
        <v>686</v>
      </c>
      <c r="F1106" s="81" t="s">
        <v>73</v>
      </c>
      <c r="G1106" s="35">
        <v>700</v>
      </c>
      <c r="H1106" s="335">
        <v>700</v>
      </c>
      <c r="I1106" s="335">
        <v>700</v>
      </c>
      <c r="J1106" s="35"/>
      <c r="K1106" s="35">
        <f>G1106+J1106</f>
        <v>700</v>
      </c>
    </row>
    <row r="1107" spans="2:11" ht="15.75" hidden="1">
      <c r="B1107" s="146" t="s">
        <v>1330</v>
      </c>
      <c r="C1107" s="70" t="s">
        <v>103</v>
      </c>
      <c r="D1107" s="4" t="s">
        <v>28</v>
      </c>
      <c r="E1107" s="106" t="s">
        <v>686</v>
      </c>
      <c r="F1107" s="81">
        <v>500</v>
      </c>
      <c r="G1107" s="35"/>
      <c r="H1107" s="335"/>
      <c r="I1107" s="335"/>
      <c r="J1107" s="35"/>
      <c r="K1107" s="35"/>
    </row>
    <row r="1108" spans="2:11" ht="15.75">
      <c r="B1108" s="147" t="s">
        <v>687</v>
      </c>
      <c r="C1108" s="70" t="s">
        <v>103</v>
      </c>
      <c r="D1108" s="4" t="s">
        <v>28</v>
      </c>
      <c r="E1108" s="143" t="s">
        <v>688</v>
      </c>
      <c r="F1108" s="52"/>
      <c r="G1108" s="87">
        <f>G1109</f>
        <v>1738</v>
      </c>
      <c r="H1108" s="334">
        <f>H1109</f>
        <v>1512</v>
      </c>
      <c r="I1108" s="334">
        <f>I1109</f>
        <v>1738</v>
      </c>
      <c r="J1108" s="87">
        <f>J1109</f>
        <v>0</v>
      </c>
      <c r="K1108" s="87">
        <f>K1109</f>
        <v>1738</v>
      </c>
    </row>
    <row r="1109" spans="2:11" ht="31.5">
      <c r="B1109" s="121" t="s">
        <v>689</v>
      </c>
      <c r="C1109" s="78" t="s">
        <v>103</v>
      </c>
      <c r="D1109" s="52" t="s">
        <v>28</v>
      </c>
      <c r="E1109" s="143" t="s">
        <v>690</v>
      </c>
      <c r="F1109" s="52" t="s">
        <v>73</v>
      </c>
      <c r="G1109" s="35">
        <v>1738</v>
      </c>
      <c r="H1109" s="335">
        <v>1512</v>
      </c>
      <c r="I1109" s="335">
        <v>1738</v>
      </c>
      <c r="J1109" s="35"/>
      <c r="K1109" s="35">
        <f>G1109+J1109</f>
        <v>1738</v>
      </c>
    </row>
    <row r="1110" spans="2:11" ht="31.5">
      <c r="B1110" s="287" t="s">
        <v>1891</v>
      </c>
      <c r="C1110" s="78" t="s">
        <v>103</v>
      </c>
      <c r="D1110" s="52" t="s">
        <v>28</v>
      </c>
      <c r="E1110" s="143" t="s">
        <v>1313</v>
      </c>
      <c r="F1110" s="52"/>
      <c r="G1110" s="35">
        <f>G1111+G1112+G1113+G1115</f>
        <v>1550</v>
      </c>
      <c r="H1110" s="335">
        <f>H1111+H1112+H1113+H1115</f>
        <v>0</v>
      </c>
      <c r="I1110" s="335">
        <f>I1111+I1112+I1113+I1115</f>
        <v>0</v>
      </c>
      <c r="J1110" s="35">
        <f>J1111+J1112+J1113+J1115+J1114+J1116</f>
        <v>798</v>
      </c>
      <c r="K1110" s="35">
        <f>K1111+K1112+K1113+K1115+K1114+K1116</f>
        <v>2348</v>
      </c>
    </row>
    <row r="1111" spans="2:11" ht="31.5" hidden="1">
      <c r="B1111" s="287" t="s">
        <v>1316</v>
      </c>
      <c r="C1111" s="78" t="s">
        <v>103</v>
      </c>
      <c r="D1111" s="52" t="s">
        <v>28</v>
      </c>
      <c r="E1111" s="143" t="s">
        <v>1314</v>
      </c>
      <c r="F1111" s="52" t="s">
        <v>64</v>
      </c>
      <c r="G1111" s="35"/>
      <c r="H1111" s="335"/>
      <c r="I1111" s="335"/>
      <c r="J1111" s="35"/>
      <c r="K1111" s="35"/>
    </row>
    <row r="1112" spans="2:11" ht="47.25" hidden="1">
      <c r="B1112" s="287" t="s">
        <v>1317</v>
      </c>
      <c r="C1112" s="78" t="s">
        <v>103</v>
      </c>
      <c r="D1112" s="52" t="s">
        <v>28</v>
      </c>
      <c r="E1112" s="143" t="s">
        <v>1315</v>
      </c>
      <c r="F1112" s="52" t="s">
        <v>64</v>
      </c>
      <c r="G1112" s="35"/>
      <c r="H1112" s="335"/>
      <c r="I1112" s="335"/>
      <c r="J1112" s="35"/>
      <c r="K1112" s="35"/>
    </row>
    <row r="1113" spans="2:11" ht="31.5" hidden="1">
      <c r="B1113" s="287" t="s">
        <v>1516</v>
      </c>
      <c r="C1113" s="78" t="s">
        <v>103</v>
      </c>
      <c r="D1113" s="52" t="s">
        <v>28</v>
      </c>
      <c r="E1113" s="143" t="s">
        <v>1517</v>
      </c>
      <c r="F1113" s="52" t="s">
        <v>73</v>
      </c>
      <c r="G1113" s="35">
        <v>1000</v>
      </c>
      <c r="H1113" s="335"/>
      <c r="I1113" s="335"/>
      <c r="J1113" s="35">
        <v>-1000</v>
      </c>
      <c r="K1113" s="35">
        <f>G1113+J1113</f>
        <v>0</v>
      </c>
    </row>
    <row r="1114" spans="2:11" ht="31.5">
      <c r="B1114" s="287" t="s">
        <v>1516</v>
      </c>
      <c r="C1114" s="78" t="s">
        <v>103</v>
      </c>
      <c r="D1114" s="52" t="s">
        <v>28</v>
      </c>
      <c r="E1114" s="143" t="s">
        <v>1556</v>
      </c>
      <c r="F1114" s="52" t="s">
        <v>73</v>
      </c>
      <c r="G1114" s="35"/>
      <c r="H1114" s="335"/>
      <c r="I1114" s="335"/>
      <c r="J1114" s="35">
        <f>85+430+1000</f>
        <v>1515</v>
      </c>
      <c r="K1114" s="35">
        <f>G1114+J1114</f>
        <v>1515</v>
      </c>
    </row>
    <row r="1115" spans="2:11" ht="63" hidden="1">
      <c r="B1115" s="287" t="s">
        <v>1518</v>
      </c>
      <c r="C1115" s="78" t="s">
        <v>103</v>
      </c>
      <c r="D1115" s="52" t="s">
        <v>28</v>
      </c>
      <c r="E1115" s="143" t="s">
        <v>1519</v>
      </c>
      <c r="F1115" s="52" t="s">
        <v>73</v>
      </c>
      <c r="G1115" s="35">
        <v>550</v>
      </c>
      <c r="H1115" s="335"/>
      <c r="I1115" s="335"/>
      <c r="J1115" s="35">
        <v>-550</v>
      </c>
      <c r="K1115" s="35">
        <f>G1115+J1115</f>
        <v>0</v>
      </c>
    </row>
    <row r="1116" spans="2:11" ht="69.75" customHeight="1">
      <c r="B1116" s="287" t="s">
        <v>1518</v>
      </c>
      <c r="C1116" s="78" t="s">
        <v>103</v>
      </c>
      <c r="D1116" s="52" t="s">
        <v>28</v>
      </c>
      <c r="E1116" s="143" t="s">
        <v>1557</v>
      </c>
      <c r="F1116" s="52" t="s">
        <v>73</v>
      </c>
      <c r="G1116" s="35"/>
      <c r="H1116" s="335"/>
      <c r="I1116" s="335"/>
      <c r="J1116" s="35">
        <f>41+242+550</f>
        <v>833</v>
      </c>
      <c r="K1116" s="35">
        <f>G1116+J1116</f>
        <v>833</v>
      </c>
    </row>
    <row r="1117" spans="2:11" ht="47.25">
      <c r="B1117" s="287" t="s">
        <v>1892</v>
      </c>
      <c r="C1117" s="78" t="s">
        <v>103</v>
      </c>
      <c r="D1117" s="52" t="s">
        <v>28</v>
      </c>
      <c r="E1117" s="143" t="s">
        <v>1520</v>
      </c>
      <c r="F1117" s="52"/>
      <c r="G1117" s="35">
        <f>G1118</f>
        <v>4640</v>
      </c>
      <c r="H1117" s="335">
        <f>H1118</f>
        <v>4707</v>
      </c>
      <c r="I1117" s="335">
        <f>I1118</f>
        <v>4813</v>
      </c>
      <c r="J1117" s="35">
        <f>J1118</f>
        <v>0</v>
      </c>
      <c r="K1117" s="35">
        <f>K1118</f>
        <v>4640</v>
      </c>
    </row>
    <row r="1118" spans="2:11" ht="31.5">
      <c r="B1118" s="287" t="s">
        <v>1521</v>
      </c>
      <c r="C1118" s="78" t="s">
        <v>103</v>
      </c>
      <c r="D1118" s="52" t="s">
        <v>28</v>
      </c>
      <c r="E1118" s="143" t="s">
        <v>1522</v>
      </c>
      <c r="F1118" s="52" t="s">
        <v>18</v>
      </c>
      <c r="G1118" s="35">
        <v>4640</v>
      </c>
      <c r="H1118" s="335">
        <v>4707</v>
      </c>
      <c r="I1118" s="335">
        <v>4813</v>
      </c>
      <c r="J1118" s="35"/>
      <c r="K1118" s="35">
        <f>G1118+J1118</f>
        <v>4640</v>
      </c>
    </row>
    <row r="1119" spans="2:11" ht="31.5">
      <c r="B1119" s="287" t="s">
        <v>1893</v>
      </c>
      <c r="C1119" s="78" t="s">
        <v>103</v>
      </c>
      <c r="D1119" s="52" t="s">
        <v>28</v>
      </c>
      <c r="E1119" s="143" t="s">
        <v>1523</v>
      </c>
      <c r="F1119" s="52"/>
      <c r="G1119" s="35">
        <f>G1120</f>
        <v>185172</v>
      </c>
      <c r="H1119" s="335">
        <f>H1120</f>
        <v>155104</v>
      </c>
      <c r="I1119" s="335">
        <f>I1120</f>
        <v>94601</v>
      </c>
      <c r="J1119" s="35">
        <f>J1120</f>
        <v>0</v>
      </c>
      <c r="K1119" s="35">
        <f>K1120</f>
        <v>185172</v>
      </c>
    </row>
    <row r="1120" spans="2:11" ht="32.25" thickBot="1">
      <c r="B1120" s="287" t="s">
        <v>1524</v>
      </c>
      <c r="C1120" s="78" t="s">
        <v>103</v>
      </c>
      <c r="D1120" s="52" t="s">
        <v>28</v>
      </c>
      <c r="E1120" s="143" t="s">
        <v>1525</v>
      </c>
      <c r="F1120" s="52" t="s">
        <v>64</v>
      </c>
      <c r="G1120" s="35">
        <v>185172</v>
      </c>
      <c r="H1120" s="335">
        <v>155104</v>
      </c>
      <c r="I1120" s="335">
        <v>94601</v>
      </c>
      <c r="J1120" s="35"/>
      <c r="K1120" s="35">
        <f>G1120+J1120</f>
        <v>185172</v>
      </c>
    </row>
    <row r="1121" spans="2:11" ht="48" hidden="1" thickBot="1">
      <c r="B1121" s="150" t="s">
        <v>1841</v>
      </c>
      <c r="C1121" s="78" t="s">
        <v>103</v>
      </c>
      <c r="D1121" s="52" t="s">
        <v>28</v>
      </c>
      <c r="E1121" s="143" t="s">
        <v>102</v>
      </c>
      <c r="F1121" s="52"/>
      <c r="G1121" s="35">
        <f aca="true" t="shared" si="61" ref="G1121:K1122">G1122</f>
        <v>0</v>
      </c>
      <c r="H1121" s="335">
        <f t="shared" si="61"/>
        <v>80</v>
      </c>
      <c r="I1121" s="335">
        <f t="shared" si="61"/>
        <v>80</v>
      </c>
      <c r="J1121" s="35">
        <f t="shared" si="61"/>
        <v>0</v>
      </c>
      <c r="K1121" s="35">
        <f t="shared" si="61"/>
        <v>0</v>
      </c>
    </row>
    <row r="1122" spans="2:11" ht="32.25" hidden="1" thickBot="1">
      <c r="B1122" s="144" t="s">
        <v>342</v>
      </c>
      <c r="C1122" s="44" t="s">
        <v>103</v>
      </c>
      <c r="D1122" s="4" t="s">
        <v>28</v>
      </c>
      <c r="E1122" s="194" t="s">
        <v>343</v>
      </c>
      <c r="F1122" s="22"/>
      <c r="G1122" s="35">
        <f t="shared" si="61"/>
        <v>0</v>
      </c>
      <c r="H1122" s="335">
        <f t="shared" si="61"/>
        <v>80</v>
      </c>
      <c r="I1122" s="335">
        <f t="shared" si="61"/>
        <v>80</v>
      </c>
      <c r="J1122" s="35">
        <f t="shared" si="61"/>
        <v>0</v>
      </c>
      <c r="K1122" s="35">
        <f t="shared" si="61"/>
        <v>0</v>
      </c>
    </row>
    <row r="1123" spans="2:11" ht="32.25" hidden="1" thickBot="1">
      <c r="B1123" s="145" t="s">
        <v>344</v>
      </c>
      <c r="C1123" s="44" t="s">
        <v>103</v>
      </c>
      <c r="D1123" s="4" t="s">
        <v>28</v>
      </c>
      <c r="E1123" s="194" t="s">
        <v>345</v>
      </c>
      <c r="F1123" s="22"/>
      <c r="G1123" s="35">
        <f>G1124+G1125</f>
        <v>0</v>
      </c>
      <c r="H1123" s="335">
        <f>H1124+H1125</f>
        <v>80</v>
      </c>
      <c r="I1123" s="335">
        <f>I1124+I1125</f>
        <v>80</v>
      </c>
      <c r="J1123" s="35">
        <f>J1124+J1125</f>
        <v>0</v>
      </c>
      <c r="K1123" s="35">
        <f>K1124+K1125</f>
        <v>0</v>
      </c>
    </row>
    <row r="1124" spans="2:11" ht="63.75" hidden="1" thickBot="1">
      <c r="B1124" s="144" t="s">
        <v>1771</v>
      </c>
      <c r="C1124" s="44" t="s">
        <v>103</v>
      </c>
      <c r="D1124" s="4" t="s">
        <v>28</v>
      </c>
      <c r="E1124" s="194" t="s">
        <v>346</v>
      </c>
      <c r="F1124" s="22" t="s">
        <v>10</v>
      </c>
      <c r="G1124" s="35"/>
      <c r="H1124" s="335">
        <v>10</v>
      </c>
      <c r="I1124" s="335">
        <v>10</v>
      </c>
      <c r="J1124" s="35"/>
      <c r="K1124" s="35"/>
    </row>
    <row r="1125" spans="2:11" ht="63.75" hidden="1" thickBot="1">
      <c r="B1125" s="144" t="s">
        <v>1894</v>
      </c>
      <c r="C1125" s="44" t="s">
        <v>103</v>
      </c>
      <c r="D1125" s="4" t="s">
        <v>28</v>
      </c>
      <c r="E1125" s="195" t="s">
        <v>346</v>
      </c>
      <c r="F1125" s="22" t="s">
        <v>18</v>
      </c>
      <c r="G1125" s="35"/>
      <c r="H1125" s="335">
        <v>70</v>
      </c>
      <c r="I1125" s="335">
        <v>70</v>
      </c>
      <c r="J1125" s="35"/>
      <c r="K1125" s="35"/>
    </row>
    <row r="1126" spans="2:11" ht="32.25" hidden="1" thickBot="1">
      <c r="B1126" s="145" t="s">
        <v>1895</v>
      </c>
      <c r="C1126" s="44" t="s">
        <v>103</v>
      </c>
      <c r="D1126" s="4" t="s">
        <v>28</v>
      </c>
      <c r="E1126" s="195" t="s">
        <v>327</v>
      </c>
      <c r="F1126" s="22"/>
      <c r="G1126" s="35">
        <f aca="true" t="shared" si="62" ref="G1126:K1127">G1127</f>
        <v>0</v>
      </c>
      <c r="H1126" s="335">
        <f t="shared" si="62"/>
        <v>0</v>
      </c>
      <c r="I1126" s="335">
        <f t="shared" si="62"/>
        <v>0</v>
      </c>
      <c r="J1126" s="35">
        <f t="shared" si="62"/>
        <v>0</v>
      </c>
      <c r="K1126" s="35">
        <f t="shared" si="62"/>
        <v>0</v>
      </c>
    </row>
    <row r="1127" spans="2:11" ht="16.5" hidden="1" thickBot="1">
      <c r="B1127" s="144" t="s">
        <v>1856</v>
      </c>
      <c r="C1127" s="44" t="s">
        <v>103</v>
      </c>
      <c r="D1127" s="4" t="s">
        <v>28</v>
      </c>
      <c r="E1127" s="194" t="s">
        <v>328</v>
      </c>
      <c r="F1127" s="22"/>
      <c r="G1127" s="35">
        <f t="shared" si="62"/>
        <v>0</v>
      </c>
      <c r="H1127" s="335">
        <f t="shared" si="62"/>
        <v>0</v>
      </c>
      <c r="I1127" s="335">
        <f t="shared" si="62"/>
        <v>0</v>
      </c>
      <c r="J1127" s="35">
        <f t="shared" si="62"/>
        <v>0</v>
      </c>
      <c r="K1127" s="35">
        <f t="shared" si="62"/>
        <v>0</v>
      </c>
    </row>
    <row r="1128" spans="2:11" ht="32.25" hidden="1" thickBot="1">
      <c r="B1128" s="145" t="s">
        <v>1896</v>
      </c>
      <c r="C1128" s="44" t="s">
        <v>103</v>
      </c>
      <c r="D1128" s="4" t="s">
        <v>28</v>
      </c>
      <c r="E1128" s="194" t="s">
        <v>333</v>
      </c>
      <c r="F1128" s="22"/>
      <c r="G1128" s="35">
        <f>G1129+G1130</f>
        <v>0</v>
      </c>
      <c r="H1128" s="335">
        <f>H1129+H1130</f>
        <v>0</v>
      </c>
      <c r="I1128" s="335">
        <f>I1129+I1130</f>
        <v>0</v>
      </c>
      <c r="J1128" s="35">
        <f>J1129+J1130</f>
        <v>0</v>
      </c>
      <c r="K1128" s="35">
        <f>K1129+K1130</f>
        <v>0</v>
      </c>
    </row>
    <row r="1129" spans="2:11" ht="48" hidden="1" thickBot="1">
      <c r="B1129" s="144" t="s">
        <v>336</v>
      </c>
      <c r="C1129" s="44" t="s">
        <v>103</v>
      </c>
      <c r="D1129" s="4" t="s">
        <v>28</v>
      </c>
      <c r="E1129" s="194" t="s">
        <v>334</v>
      </c>
      <c r="F1129" s="22" t="s">
        <v>18</v>
      </c>
      <c r="G1129" s="35"/>
      <c r="H1129" s="335"/>
      <c r="I1129" s="335"/>
      <c r="J1129" s="35"/>
      <c r="K1129" s="35"/>
    </row>
    <row r="1130" spans="2:11" ht="48" hidden="1" thickBot="1">
      <c r="B1130" s="144" t="s">
        <v>1289</v>
      </c>
      <c r="C1130" s="44" t="s">
        <v>103</v>
      </c>
      <c r="D1130" s="4" t="s">
        <v>28</v>
      </c>
      <c r="E1130" s="195" t="s">
        <v>1422</v>
      </c>
      <c r="F1130" s="22">
        <v>600</v>
      </c>
      <c r="G1130" s="35"/>
      <c r="H1130" s="335"/>
      <c r="I1130" s="335"/>
      <c r="J1130" s="35"/>
      <c r="K1130" s="35"/>
    </row>
    <row r="1131" spans="2:11" ht="21.75" customHeight="1" thickBot="1">
      <c r="B1131" s="172" t="s">
        <v>110</v>
      </c>
      <c r="C1131" s="8" t="s">
        <v>97</v>
      </c>
      <c r="D1131" s="9" t="s">
        <v>56</v>
      </c>
      <c r="E1131" s="97"/>
      <c r="F1131" s="97"/>
      <c r="G1131" s="33">
        <f>G1176+G1132+G1140+G1171</f>
        <v>139546</v>
      </c>
      <c r="H1131" s="332">
        <f>H1176+H1132+H1140+H1171</f>
        <v>158646</v>
      </c>
      <c r="I1131" s="332">
        <f>I1176+I1132+I1140+I1171</f>
        <v>263449</v>
      </c>
      <c r="J1131" s="33">
        <f>J1176+J1132+J1140+J1171</f>
        <v>40789</v>
      </c>
      <c r="K1131" s="33">
        <f>K1176+K1132+K1140+K1171</f>
        <v>180335</v>
      </c>
    </row>
    <row r="1132" spans="2:11" ht="31.5">
      <c r="B1132" s="265" t="s">
        <v>1879</v>
      </c>
      <c r="C1132" s="44" t="s">
        <v>103</v>
      </c>
      <c r="D1132" s="4" t="s">
        <v>29</v>
      </c>
      <c r="E1132" s="194" t="s">
        <v>29</v>
      </c>
      <c r="F1132" s="4"/>
      <c r="G1132" s="35">
        <f>G1133</f>
        <v>120</v>
      </c>
      <c r="H1132" s="335">
        <f>H1133</f>
        <v>810</v>
      </c>
      <c r="I1132" s="335">
        <f>I1133</f>
        <v>120</v>
      </c>
      <c r="J1132" s="35">
        <f>J1133</f>
        <v>0</v>
      </c>
      <c r="K1132" s="35">
        <f>K1133</f>
        <v>120</v>
      </c>
    </row>
    <row r="1133" spans="2:11" ht="19.5" customHeight="1">
      <c r="B1133" s="145" t="s">
        <v>2037</v>
      </c>
      <c r="C1133" s="44" t="s">
        <v>103</v>
      </c>
      <c r="D1133" s="4" t="s">
        <v>29</v>
      </c>
      <c r="E1133" s="194" t="s">
        <v>621</v>
      </c>
      <c r="F1133" s="4"/>
      <c r="G1133" s="35">
        <f>G1134+G1137</f>
        <v>120</v>
      </c>
      <c r="H1133" s="335">
        <f>H1134+H1137</f>
        <v>810</v>
      </c>
      <c r="I1133" s="335">
        <f>I1134+I1137</f>
        <v>120</v>
      </c>
      <c r="J1133" s="35">
        <f>J1134+J1137</f>
        <v>0</v>
      </c>
      <c r="K1133" s="35">
        <f>K1134+K1137</f>
        <v>120</v>
      </c>
    </row>
    <row r="1134" spans="2:11" ht="94.5">
      <c r="B1134" s="145" t="s">
        <v>2048</v>
      </c>
      <c r="C1134" s="44" t="s">
        <v>103</v>
      </c>
      <c r="D1134" s="4" t="s">
        <v>29</v>
      </c>
      <c r="E1134" s="194" t="s">
        <v>173</v>
      </c>
      <c r="F1134" s="4"/>
      <c r="G1134" s="35">
        <f>G1135+G1136</f>
        <v>120</v>
      </c>
      <c r="H1134" s="335">
        <f>H1135+H1136</f>
        <v>810</v>
      </c>
      <c r="I1134" s="335">
        <f>I1135+I1136</f>
        <v>120</v>
      </c>
      <c r="J1134" s="35">
        <f>J1135+J1136</f>
        <v>0</v>
      </c>
      <c r="K1134" s="35">
        <f>K1135+K1136</f>
        <v>120</v>
      </c>
    </row>
    <row r="1135" spans="2:11" ht="32.25" customHeight="1">
      <c r="B1135" s="145" t="s">
        <v>597</v>
      </c>
      <c r="C1135" s="44" t="s">
        <v>103</v>
      </c>
      <c r="D1135" s="4" t="s">
        <v>29</v>
      </c>
      <c r="E1135" s="194" t="s">
        <v>641</v>
      </c>
      <c r="F1135" s="4" t="s">
        <v>10</v>
      </c>
      <c r="G1135" s="35">
        <v>120</v>
      </c>
      <c r="H1135" s="335">
        <v>520</v>
      </c>
      <c r="I1135" s="335">
        <v>120</v>
      </c>
      <c r="J1135" s="35"/>
      <c r="K1135" s="35">
        <f>G1135+J1135</f>
        <v>120</v>
      </c>
    </row>
    <row r="1136" spans="2:11" s="24" customFormat="1" ht="31.5" hidden="1">
      <c r="B1136" s="144" t="s">
        <v>659</v>
      </c>
      <c r="C1136" s="44" t="s">
        <v>103</v>
      </c>
      <c r="D1136" s="4" t="s">
        <v>29</v>
      </c>
      <c r="E1136" s="194" t="s">
        <v>641</v>
      </c>
      <c r="F1136" s="4" t="s">
        <v>18</v>
      </c>
      <c r="G1136" s="35"/>
      <c r="H1136" s="335">
        <v>290</v>
      </c>
      <c r="I1136" s="335"/>
      <c r="J1136" s="35"/>
      <c r="K1136" s="35"/>
    </row>
    <row r="1137" spans="2:11" s="24" customFormat="1" ht="47.25" hidden="1">
      <c r="B1137" s="144" t="s">
        <v>1667</v>
      </c>
      <c r="C1137" s="44" t="s">
        <v>103</v>
      </c>
      <c r="D1137" s="4" t="s">
        <v>29</v>
      </c>
      <c r="E1137" s="195" t="s">
        <v>1378</v>
      </c>
      <c r="F1137" s="4"/>
      <c r="G1137" s="35">
        <f>G1138+G1139</f>
        <v>0</v>
      </c>
      <c r="H1137" s="335">
        <f>H1138+H1139</f>
        <v>0</v>
      </c>
      <c r="I1137" s="335">
        <f>I1138+I1139</f>
        <v>0</v>
      </c>
      <c r="J1137" s="35">
        <f>J1138+J1139</f>
        <v>0</v>
      </c>
      <c r="K1137" s="35">
        <f>K1138+K1139</f>
        <v>0</v>
      </c>
    </row>
    <row r="1138" spans="2:11" s="24" customFormat="1" ht="31.5" hidden="1">
      <c r="B1138" s="145" t="s">
        <v>597</v>
      </c>
      <c r="C1138" s="44" t="s">
        <v>103</v>
      </c>
      <c r="D1138" s="4" t="s">
        <v>29</v>
      </c>
      <c r="E1138" s="195" t="s">
        <v>1379</v>
      </c>
      <c r="F1138" s="4" t="s">
        <v>10</v>
      </c>
      <c r="G1138" s="35"/>
      <c r="H1138" s="335"/>
      <c r="I1138" s="335"/>
      <c r="J1138" s="35"/>
      <c r="K1138" s="35"/>
    </row>
    <row r="1139" spans="2:11" s="24" customFormat="1" ht="31.5" hidden="1">
      <c r="B1139" s="144" t="s">
        <v>659</v>
      </c>
      <c r="C1139" s="44" t="s">
        <v>103</v>
      </c>
      <c r="D1139" s="4" t="s">
        <v>29</v>
      </c>
      <c r="E1139" s="195" t="s">
        <v>1379</v>
      </c>
      <c r="F1139" s="4" t="s">
        <v>18</v>
      </c>
      <c r="G1139" s="35"/>
      <c r="H1139" s="335"/>
      <c r="I1139" s="335"/>
      <c r="J1139" s="35"/>
      <c r="K1139" s="35"/>
    </row>
    <row r="1140" spans="2:11" s="24" customFormat="1" ht="31.5">
      <c r="B1140" s="144" t="s">
        <v>1885</v>
      </c>
      <c r="C1140" s="44" t="s">
        <v>103</v>
      </c>
      <c r="D1140" s="4" t="s">
        <v>29</v>
      </c>
      <c r="E1140" s="194" t="s">
        <v>31</v>
      </c>
      <c r="F1140" s="4"/>
      <c r="G1140" s="35">
        <f>G1141+G1156+G1163+G1148</f>
        <v>120956</v>
      </c>
      <c r="H1140" s="335">
        <f>H1141+H1156+H1163+H1148</f>
        <v>139321</v>
      </c>
      <c r="I1140" s="335">
        <f>I1141+I1156+I1163+I1148</f>
        <v>244524</v>
      </c>
      <c r="J1140" s="35">
        <f>J1141+J1156+J1163+J1148</f>
        <v>40789</v>
      </c>
      <c r="K1140" s="35">
        <f>K1141+K1156+K1163+K1148</f>
        <v>161745</v>
      </c>
    </row>
    <row r="1141" spans="2:11" s="24" customFormat="1" ht="15.75">
      <c r="B1141" s="145" t="s">
        <v>691</v>
      </c>
      <c r="C1141" s="44" t="s">
        <v>103</v>
      </c>
      <c r="D1141" s="4" t="s">
        <v>29</v>
      </c>
      <c r="E1141" s="194" t="s">
        <v>692</v>
      </c>
      <c r="F1141" s="4"/>
      <c r="G1141" s="35">
        <f>G1142+G1144+G1146</f>
        <v>49843</v>
      </c>
      <c r="H1141" s="335">
        <f>H1142+H1144+H1146</f>
        <v>55224</v>
      </c>
      <c r="I1141" s="335">
        <f>I1142+I1144+I1146</f>
        <v>60275</v>
      </c>
      <c r="J1141" s="35">
        <f>J1142+J1144+J1146</f>
        <v>0</v>
      </c>
      <c r="K1141" s="35">
        <f>K1142+K1144+K1146</f>
        <v>49843</v>
      </c>
    </row>
    <row r="1142" spans="2:11" s="24" customFormat="1" ht="31.5">
      <c r="B1142" s="268" t="s">
        <v>452</v>
      </c>
      <c r="C1142" s="44" t="s">
        <v>103</v>
      </c>
      <c r="D1142" s="4" t="s">
        <v>29</v>
      </c>
      <c r="E1142" s="194" t="s">
        <v>693</v>
      </c>
      <c r="F1142" s="4"/>
      <c r="G1142" s="35">
        <f>G1143</f>
        <v>47872</v>
      </c>
      <c r="H1142" s="335">
        <f>H1143</f>
        <v>54264</v>
      </c>
      <c r="I1142" s="335">
        <f>I1143</f>
        <v>58074</v>
      </c>
      <c r="J1142" s="35">
        <f>J1143</f>
        <v>0</v>
      </c>
      <c r="K1142" s="35">
        <f>K1143</f>
        <v>47872</v>
      </c>
    </row>
    <row r="1143" spans="2:11" s="24" customFormat="1" ht="47.25">
      <c r="B1143" s="145" t="s">
        <v>353</v>
      </c>
      <c r="C1143" s="44" t="s">
        <v>103</v>
      </c>
      <c r="D1143" s="4" t="s">
        <v>29</v>
      </c>
      <c r="E1143" s="194" t="s">
        <v>694</v>
      </c>
      <c r="F1143" s="22" t="s">
        <v>18</v>
      </c>
      <c r="G1143" s="35">
        <v>47872</v>
      </c>
      <c r="H1143" s="335">
        <v>54264</v>
      </c>
      <c r="I1143" s="335">
        <v>58074</v>
      </c>
      <c r="J1143" s="35"/>
      <c r="K1143" s="35">
        <f>G1143+J1143</f>
        <v>47872</v>
      </c>
    </row>
    <row r="1144" spans="2:11" s="24" customFormat="1" ht="47.25">
      <c r="B1144" s="144" t="s">
        <v>695</v>
      </c>
      <c r="C1144" s="44" t="s">
        <v>103</v>
      </c>
      <c r="D1144" s="4" t="s">
        <v>29</v>
      </c>
      <c r="E1144" s="194" t="s">
        <v>696</v>
      </c>
      <c r="F1144" s="22"/>
      <c r="G1144" s="35">
        <f>G1145</f>
        <v>1951</v>
      </c>
      <c r="H1144" s="335">
        <f>H1145</f>
        <v>940</v>
      </c>
      <c r="I1144" s="335">
        <f>I1145</f>
        <v>2191</v>
      </c>
      <c r="J1144" s="35">
        <f>J1145</f>
        <v>0</v>
      </c>
      <c r="K1144" s="35">
        <f>K1145</f>
        <v>1951</v>
      </c>
    </row>
    <row r="1145" spans="2:11" s="24" customFormat="1" ht="31.5">
      <c r="B1145" s="266" t="s">
        <v>659</v>
      </c>
      <c r="C1145" s="44" t="s">
        <v>103</v>
      </c>
      <c r="D1145" s="4" t="s">
        <v>29</v>
      </c>
      <c r="E1145" s="194" t="s">
        <v>697</v>
      </c>
      <c r="F1145" s="4" t="s">
        <v>18</v>
      </c>
      <c r="G1145" s="35">
        <v>1951</v>
      </c>
      <c r="H1145" s="335">
        <v>940</v>
      </c>
      <c r="I1145" s="335">
        <v>2191</v>
      </c>
      <c r="J1145" s="35"/>
      <c r="K1145" s="35">
        <f>G1145+J1145</f>
        <v>1951</v>
      </c>
    </row>
    <row r="1146" spans="2:11" s="24" customFormat="1" ht="31.5">
      <c r="B1146" s="145" t="s">
        <v>698</v>
      </c>
      <c r="C1146" s="44" t="s">
        <v>103</v>
      </c>
      <c r="D1146" s="4" t="s">
        <v>29</v>
      </c>
      <c r="E1146" s="194" t="s">
        <v>699</v>
      </c>
      <c r="F1146" s="22"/>
      <c r="G1146" s="35">
        <f>G1147</f>
        <v>20</v>
      </c>
      <c r="H1146" s="335">
        <f>H1147</f>
        <v>20</v>
      </c>
      <c r="I1146" s="335">
        <f>I1147</f>
        <v>10</v>
      </c>
      <c r="J1146" s="35">
        <f>J1147</f>
        <v>0</v>
      </c>
      <c r="K1146" s="35">
        <f>K1147</f>
        <v>20</v>
      </c>
    </row>
    <row r="1147" spans="2:11" s="24" customFormat="1" ht="47.25">
      <c r="B1147" s="266" t="s">
        <v>700</v>
      </c>
      <c r="C1147" s="44" t="s">
        <v>103</v>
      </c>
      <c r="D1147" s="4" t="s">
        <v>29</v>
      </c>
      <c r="E1147" s="194" t="s">
        <v>701</v>
      </c>
      <c r="F1147" s="4" t="s">
        <v>18</v>
      </c>
      <c r="G1147" s="35">
        <v>20</v>
      </c>
      <c r="H1147" s="335">
        <v>20</v>
      </c>
      <c r="I1147" s="335">
        <v>10</v>
      </c>
      <c r="J1147" s="35"/>
      <c r="K1147" s="35">
        <f>G1147+J1147</f>
        <v>20</v>
      </c>
    </row>
    <row r="1148" spans="2:11" s="24" customFormat="1" ht="19.5" customHeight="1">
      <c r="B1148" s="266" t="s">
        <v>1279</v>
      </c>
      <c r="C1148" s="44" t="s">
        <v>103</v>
      </c>
      <c r="D1148" s="4" t="s">
        <v>29</v>
      </c>
      <c r="E1148" s="195" t="s">
        <v>1224</v>
      </c>
      <c r="F1148" s="4"/>
      <c r="G1148" s="35">
        <f>G1150+G1149+G1151+G1154+G1155</f>
        <v>31757</v>
      </c>
      <c r="H1148" s="335">
        <f>H1150+H1149+H1151+H1154+H1155</f>
        <v>44600</v>
      </c>
      <c r="I1148" s="335">
        <f>I1150+I1149+I1151+I1154+I1155</f>
        <v>143684</v>
      </c>
      <c r="J1148" s="35">
        <f>J1150+J1149+J1151+J1154+J1155+J1152+J1153</f>
        <v>40789</v>
      </c>
      <c r="K1148" s="35">
        <f>K1150+K1149+K1151+K1154+K1155+K1152+K1153</f>
        <v>72546</v>
      </c>
    </row>
    <row r="1149" spans="2:11" s="24" customFormat="1" ht="31.5" hidden="1">
      <c r="B1149" s="266" t="s">
        <v>1267</v>
      </c>
      <c r="C1149" s="44" t="s">
        <v>103</v>
      </c>
      <c r="D1149" s="4" t="s">
        <v>29</v>
      </c>
      <c r="E1149" s="195" t="s">
        <v>1280</v>
      </c>
      <c r="F1149" s="4" t="s">
        <v>1226</v>
      </c>
      <c r="G1149" s="35"/>
      <c r="H1149" s="335"/>
      <c r="I1149" s="335"/>
      <c r="J1149" s="35"/>
      <c r="K1149" s="35"/>
    </row>
    <row r="1150" spans="2:11" s="24" customFormat="1" ht="63" hidden="1">
      <c r="B1150" s="266" t="s">
        <v>466</v>
      </c>
      <c r="C1150" s="44" t="s">
        <v>103</v>
      </c>
      <c r="D1150" s="4" t="s">
        <v>29</v>
      </c>
      <c r="E1150" s="195" t="s">
        <v>1225</v>
      </c>
      <c r="F1150" s="4" t="s">
        <v>1226</v>
      </c>
      <c r="G1150" s="35"/>
      <c r="H1150" s="335">
        <v>44600</v>
      </c>
      <c r="I1150" s="335">
        <v>43684</v>
      </c>
      <c r="J1150" s="35"/>
      <c r="K1150" s="35"/>
    </row>
    <row r="1151" spans="2:11" s="24" customFormat="1" ht="65.25" customHeight="1" hidden="1">
      <c r="B1151" s="266" t="s">
        <v>1282</v>
      </c>
      <c r="C1151" s="44" t="s">
        <v>103</v>
      </c>
      <c r="D1151" s="4" t="s">
        <v>29</v>
      </c>
      <c r="E1151" s="195" t="s">
        <v>1281</v>
      </c>
      <c r="F1151" s="4" t="s">
        <v>64</v>
      </c>
      <c r="G1151" s="35"/>
      <c r="H1151" s="335"/>
      <c r="I1151" s="335"/>
      <c r="J1151" s="35"/>
      <c r="K1151" s="35"/>
    </row>
    <row r="1152" spans="2:11" s="24" customFormat="1" ht="67.5" customHeight="1" hidden="1">
      <c r="B1152" s="327" t="s">
        <v>1598</v>
      </c>
      <c r="C1152" s="71" t="s">
        <v>103</v>
      </c>
      <c r="D1152" s="13" t="s">
        <v>29</v>
      </c>
      <c r="E1152" s="106" t="s">
        <v>1596</v>
      </c>
      <c r="F1152" s="81">
        <v>500</v>
      </c>
      <c r="G1152" s="35"/>
      <c r="H1152" s="335"/>
      <c r="I1152" s="335"/>
      <c r="J1152" s="35"/>
      <c r="K1152" s="35">
        <f>G1152+J1152</f>
        <v>0</v>
      </c>
    </row>
    <row r="1153" spans="2:11" s="24" customFormat="1" ht="63">
      <c r="B1153" s="266" t="s">
        <v>1630</v>
      </c>
      <c r="C1153" s="71" t="s">
        <v>103</v>
      </c>
      <c r="D1153" s="13" t="s">
        <v>29</v>
      </c>
      <c r="E1153" s="106" t="s">
        <v>1597</v>
      </c>
      <c r="F1153" s="81">
        <v>500</v>
      </c>
      <c r="G1153" s="35"/>
      <c r="H1153" s="335"/>
      <c r="I1153" s="335"/>
      <c r="J1153" s="35">
        <f>33736+16053</f>
        <v>49789</v>
      </c>
      <c r="K1153" s="35">
        <f>G1153+J1153</f>
        <v>49789</v>
      </c>
    </row>
    <row r="1154" spans="2:11" s="24" customFormat="1" ht="56.25" customHeight="1">
      <c r="B1154" s="146" t="s">
        <v>1629</v>
      </c>
      <c r="C1154" s="44" t="s">
        <v>103</v>
      </c>
      <c r="D1154" s="4" t="s">
        <v>29</v>
      </c>
      <c r="E1154" s="195" t="s">
        <v>1283</v>
      </c>
      <c r="F1154" s="4" t="s">
        <v>64</v>
      </c>
      <c r="G1154" s="35">
        <v>31757</v>
      </c>
      <c r="H1154" s="335"/>
      <c r="I1154" s="335">
        <v>40000</v>
      </c>
      <c r="J1154" s="35">
        <v>-9000</v>
      </c>
      <c r="K1154" s="35">
        <f>G1154+J1154</f>
        <v>22757</v>
      </c>
    </row>
    <row r="1155" spans="2:11" s="24" customFormat="1" ht="31.5" hidden="1">
      <c r="B1155" s="266" t="s">
        <v>1887</v>
      </c>
      <c r="C1155" s="44" t="s">
        <v>103</v>
      </c>
      <c r="D1155" s="4" t="s">
        <v>29</v>
      </c>
      <c r="E1155" s="195" t="s">
        <v>1284</v>
      </c>
      <c r="F1155" s="4" t="s">
        <v>64</v>
      </c>
      <c r="G1155" s="35"/>
      <c r="H1155" s="335"/>
      <c r="I1155" s="335">
        <v>60000</v>
      </c>
      <c r="J1155" s="35"/>
      <c r="K1155" s="35"/>
    </row>
    <row r="1156" spans="2:11" s="24" customFormat="1" ht="31.5">
      <c r="B1156" s="145" t="s">
        <v>702</v>
      </c>
      <c r="C1156" s="44" t="s">
        <v>103</v>
      </c>
      <c r="D1156" s="4" t="s">
        <v>29</v>
      </c>
      <c r="E1156" s="194" t="s">
        <v>703</v>
      </c>
      <c r="F1156" s="22"/>
      <c r="G1156" s="35">
        <f>G1157+G1161+G1159</f>
        <v>1383</v>
      </c>
      <c r="H1156" s="335">
        <f>H1157+H1161+H1159</f>
        <v>1383</v>
      </c>
      <c r="I1156" s="335">
        <f>I1157+I1161+I1159</f>
        <v>1383</v>
      </c>
      <c r="J1156" s="35">
        <f>J1157+J1161+J1159</f>
        <v>0</v>
      </c>
      <c r="K1156" s="35">
        <f>K1157+K1161+K1159</f>
        <v>1383</v>
      </c>
    </row>
    <row r="1157" spans="2:11" s="24" customFormat="1" ht="31.5">
      <c r="B1157" s="146" t="s">
        <v>704</v>
      </c>
      <c r="C1157" s="70" t="s">
        <v>103</v>
      </c>
      <c r="D1157" s="71" t="s">
        <v>29</v>
      </c>
      <c r="E1157" s="106" t="s">
        <v>705</v>
      </c>
      <c r="F1157" s="81"/>
      <c r="G1157" s="95">
        <f>G1158</f>
        <v>1283</v>
      </c>
      <c r="H1157" s="345">
        <f>H1158</f>
        <v>1283</v>
      </c>
      <c r="I1157" s="345">
        <f>I1158</f>
        <v>1283</v>
      </c>
      <c r="J1157" s="95">
        <f>J1158</f>
        <v>0</v>
      </c>
      <c r="K1157" s="95">
        <f>K1158</f>
        <v>1283</v>
      </c>
    </row>
    <row r="1158" spans="2:11" s="24" customFormat="1" ht="47.25">
      <c r="B1158" s="146" t="s">
        <v>1168</v>
      </c>
      <c r="C1158" s="70" t="s">
        <v>103</v>
      </c>
      <c r="D1158" s="71" t="s">
        <v>29</v>
      </c>
      <c r="E1158" s="106" t="s">
        <v>706</v>
      </c>
      <c r="F1158" s="81" t="s">
        <v>10</v>
      </c>
      <c r="G1158" s="35">
        <v>1283</v>
      </c>
      <c r="H1158" s="335">
        <v>1283</v>
      </c>
      <c r="I1158" s="335">
        <v>1283</v>
      </c>
      <c r="J1158" s="35"/>
      <c r="K1158" s="35">
        <f>G1158+J1158</f>
        <v>1283</v>
      </c>
    </row>
    <row r="1159" spans="2:11" s="24" customFormat="1" ht="15.75">
      <c r="B1159" s="146" t="s">
        <v>1528</v>
      </c>
      <c r="C1159" s="70" t="s">
        <v>103</v>
      </c>
      <c r="D1159" s="71" t="s">
        <v>29</v>
      </c>
      <c r="E1159" s="106" t="s">
        <v>1526</v>
      </c>
      <c r="F1159" s="81"/>
      <c r="G1159" s="35">
        <f>G1160</f>
        <v>100</v>
      </c>
      <c r="H1159" s="335">
        <f>H1160</f>
        <v>100</v>
      </c>
      <c r="I1159" s="335">
        <f>I1160</f>
        <v>100</v>
      </c>
      <c r="J1159" s="35">
        <f>J1160</f>
        <v>0</v>
      </c>
      <c r="K1159" s="35">
        <f>K1160</f>
        <v>100</v>
      </c>
    </row>
    <row r="1160" spans="2:11" s="24" customFormat="1" ht="31.5">
      <c r="B1160" s="146" t="s">
        <v>1529</v>
      </c>
      <c r="C1160" s="70" t="s">
        <v>103</v>
      </c>
      <c r="D1160" s="71" t="s">
        <v>29</v>
      </c>
      <c r="E1160" s="106" t="s">
        <v>1527</v>
      </c>
      <c r="F1160" s="81">
        <v>200</v>
      </c>
      <c r="G1160" s="35">
        <v>100</v>
      </c>
      <c r="H1160" s="335">
        <v>100</v>
      </c>
      <c r="I1160" s="335">
        <v>100</v>
      </c>
      <c r="J1160" s="35"/>
      <c r="K1160" s="35">
        <f>G1160+J1160</f>
        <v>100</v>
      </c>
    </row>
    <row r="1161" spans="2:11" s="24" customFormat="1" ht="31.5" hidden="1">
      <c r="B1161" s="146" t="s">
        <v>1897</v>
      </c>
      <c r="C1161" s="70" t="s">
        <v>103</v>
      </c>
      <c r="D1161" s="71" t="s">
        <v>29</v>
      </c>
      <c r="E1161" s="106" t="s">
        <v>1286</v>
      </c>
      <c r="F1161" s="81"/>
      <c r="G1161" s="35">
        <f>G1162</f>
        <v>0</v>
      </c>
      <c r="H1161" s="335">
        <f>H1162</f>
        <v>0</v>
      </c>
      <c r="I1161" s="335">
        <f>I1162</f>
        <v>0</v>
      </c>
      <c r="J1161" s="35">
        <f>J1162</f>
        <v>0</v>
      </c>
      <c r="K1161" s="35">
        <f>K1162</f>
        <v>0</v>
      </c>
    </row>
    <row r="1162" spans="2:11" s="24" customFormat="1" ht="31.5" hidden="1">
      <c r="B1162" s="146" t="s">
        <v>1287</v>
      </c>
      <c r="C1162" s="70" t="s">
        <v>103</v>
      </c>
      <c r="D1162" s="71" t="s">
        <v>29</v>
      </c>
      <c r="E1162" s="106" t="s">
        <v>1285</v>
      </c>
      <c r="F1162" s="81">
        <v>500</v>
      </c>
      <c r="G1162" s="35"/>
      <c r="H1162" s="335"/>
      <c r="I1162" s="335"/>
      <c r="J1162" s="35"/>
      <c r="K1162" s="35"/>
    </row>
    <row r="1163" spans="2:11" s="24" customFormat="1" ht="15.75">
      <c r="B1163" s="146" t="s">
        <v>681</v>
      </c>
      <c r="C1163" s="70" t="s">
        <v>103</v>
      </c>
      <c r="D1163" s="71" t="s">
        <v>29</v>
      </c>
      <c r="E1163" s="106" t="s">
        <v>682</v>
      </c>
      <c r="F1163" s="81"/>
      <c r="G1163" s="35">
        <f>G1164</f>
        <v>37973</v>
      </c>
      <c r="H1163" s="335">
        <f>H1164</f>
        <v>38114</v>
      </c>
      <c r="I1163" s="335">
        <f>I1164</f>
        <v>39182</v>
      </c>
      <c r="J1163" s="35">
        <f>J1164</f>
        <v>0</v>
      </c>
      <c r="K1163" s="35">
        <f>K1164</f>
        <v>37973</v>
      </c>
    </row>
    <row r="1164" spans="2:11" s="24" customFormat="1" ht="31.5">
      <c r="B1164" s="146" t="s">
        <v>1643</v>
      </c>
      <c r="C1164" s="70" t="s">
        <v>103</v>
      </c>
      <c r="D1164" s="71" t="s">
        <v>29</v>
      </c>
      <c r="E1164" s="106" t="s">
        <v>707</v>
      </c>
      <c r="F1164" s="81"/>
      <c r="G1164" s="35">
        <f>G1165+G1166+G1167+G1168+G1169+G1170</f>
        <v>37973</v>
      </c>
      <c r="H1164" s="335">
        <f>H1165+H1166+H1167+H1168+H1169+H1170</f>
        <v>38114</v>
      </c>
      <c r="I1164" s="335">
        <f>I1165+I1166+I1167+I1168+I1169+I1170</f>
        <v>39182</v>
      </c>
      <c r="J1164" s="35">
        <f>J1165+J1166+J1167+J1168+J1169+J1170</f>
        <v>0</v>
      </c>
      <c r="K1164" s="35">
        <f>K1165+K1166+K1167+K1168+K1169+K1170</f>
        <v>37973</v>
      </c>
    </row>
    <row r="1165" spans="2:11" s="24" customFormat="1" ht="78.75">
      <c r="B1165" s="146" t="s">
        <v>645</v>
      </c>
      <c r="C1165" s="70" t="s">
        <v>103</v>
      </c>
      <c r="D1165" s="71" t="s">
        <v>29</v>
      </c>
      <c r="E1165" s="106" t="s">
        <v>708</v>
      </c>
      <c r="F1165" s="81" t="s">
        <v>19</v>
      </c>
      <c r="G1165" s="35">
        <f>14544+1989</f>
        <v>16533</v>
      </c>
      <c r="H1165" s="335">
        <f>14544+1989</f>
        <v>16533</v>
      </c>
      <c r="I1165" s="335">
        <f>14995+2051</f>
        <v>17046</v>
      </c>
      <c r="J1165" s="35"/>
      <c r="K1165" s="35">
        <f aca="true" t="shared" si="63" ref="K1165:K1170">G1165+J1165</f>
        <v>16533</v>
      </c>
    </row>
    <row r="1166" spans="2:11" s="24" customFormat="1" ht="47.25">
      <c r="B1166" s="145" t="s">
        <v>763</v>
      </c>
      <c r="C1166" s="70" t="s">
        <v>103</v>
      </c>
      <c r="D1166" s="71" t="s">
        <v>29</v>
      </c>
      <c r="E1166" s="106" t="s">
        <v>708</v>
      </c>
      <c r="F1166" s="81" t="s">
        <v>10</v>
      </c>
      <c r="G1166" s="35">
        <f>4069+47</f>
        <v>4116</v>
      </c>
      <c r="H1166" s="335">
        <f>4250+47</f>
        <v>4297</v>
      </c>
      <c r="I1166" s="335">
        <f>4324+47</f>
        <v>4371</v>
      </c>
      <c r="J1166" s="35"/>
      <c r="K1166" s="35">
        <f t="shared" si="63"/>
        <v>4116</v>
      </c>
    </row>
    <row r="1167" spans="2:11" s="24" customFormat="1" ht="31.5">
      <c r="B1167" s="146" t="s">
        <v>147</v>
      </c>
      <c r="C1167" s="70" t="s">
        <v>103</v>
      </c>
      <c r="D1167" s="71" t="s">
        <v>29</v>
      </c>
      <c r="E1167" s="106" t="s">
        <v>708</v>
      </c>
      <c r="F1167" s="81" t="s">
        <v>52</v>
      </c>
      <c r="G1167" s="35">
        <v>356</v>
      </c>
      <c r="H1167" s="335">
        <v>316</v>
      </c>
      <c r="I1167" s="335">
        <v>316</v>
      </c>
      <c r="J1167" s="35"/>
      <c r="K1167" s="35">
        <f t="shared" si="63"/>
        <v>356</v>
      </c>
    </row>
    <row r="1168" spans="2:11" s="24" customFormat="1" ht="78.75">
      <c r="B1168" s="147" t="s">
        <v>143</v>
      </c>
      <c r="C1168" s="70" t="s">
        <v>103</v>
      </c>
      <c r="D1168" s="71" t="s">
        <v>29</v>
      </c>
      <c r="E1168" s="106" t="s">
        <v>1067</v>
      </c>
      <c r="F1168" s="81">
        <v>100</v>
      </c>
      <c r="G1168" s="35">
        <v>15876</v>
      </c>
      <c r="H1168" s="335">
        <v>15876</v>
      </c>
      <c r="I1168" s="335">
        <v>16357</v>
      </c>
      <c r="J1168" s="35"/>
      <c r="K1168" s="35">
        <f t="shared" si="63"/>
        <v>15876</v>
      </c>
    </row>
    <row r="1169" spans="2:11" s="24" customFormat="1" ht="47.25">
      <c r="B1169" s="147" t="s">
        <v>947</v>
      </c>
      <c r="C1169" s="70" t="s">
        <v>103</v>
      </c>
      <c r="D1169" s="71" t="s">
        <v>29</v>
      </c>
      <c r="E1169" s="106" t="s">
        <v>1067</v>
      </c>
      <c r="F1169" s="81">
        <v>200</v>
      </c>
      <c r="G1169" s="35">
        <v>856</v>
      </c>
      <c r="H1169" s="335">
        <v>856</v>
      </c>
      <c r="I1169" s="335">
        <v>856</v>
      </c>
      <c r="J1169" s="35"/>
      <c r="K1169" s="35">
        <f t="shared" si="63"/>
        <v>856</v>
      </c>
    </row>
    <row r="1170" spans="2:11" s="24" customFormat="1" ht="31.5">
      <c r="B1170" s="147" t="s">
        <v>144</v>
      </c>
      <c r="C1170" s="70" t="s">
        <v>103</v>
      </c>
      <c r="D1170" s="71" t="s">
        <v>29</v>
      </c>
      <c r="E1170" s="106" t="s">
        <v>1067</v>
      </c>
      <c r="F1170" s="81">
        <v>800</v>
      </c>
      <c r="G1170" s="35">
        <v>236</v>
      </c>
      <c r="H1170" s="335">
        <v>236</v>
      </c>
      <c r="I1170" s="335">
        <v>236</v>
      </c>
      <c r="J1170" s="35"/>
      <c r="K1170" s="35">
        <f t="shared" si="63"/>
        <v>236</v>
      </c>
    </row>
    <row r="1171" spans="2:11" s="24" customFormat="1" ht="47.25">
      <c r="B1171" s="146" t="s">
        <v>1841</v>
      </c>
      <c r="C1171" s="70" t="s">
        <v>103</v>
      </c>
      <c r="D1171" s="71" t="s">
        <v>29</v>
      </c>
      <c r="E1171" s="106" t="s">
        <v>102</v>
      </c>
      <c r="F1171" s="81"/>
      <c r="G1171" s="35">
        <f aca="true" t="shared" si="64" ref="G1171:K1172">G1172</f>
        <v>280</v>
      </c>
      <c r="H1171" s="335">
        <f t="shared" si="64"/>
        <v>325</v>
      </c>
      <c r="I1171" s="335">
        <f t="shared" si="64"/>
        <v>615</v>
      </c>
      <c r="J1171" s="35">
        <f t="shared" si="64"/>
        <v>0</v>
      </c>
      <c r="K1171" s="35">
        <f t="shared" si="64"/>
        <v>280</v>
      </c>
    </row>
    <row r="1172" spans="2:11" s="24" customFormat="1" ht="31.5">
      <c r="B1172" s="146" t="s">
        <v>342</v>
      </c>
      <c r="C1172" s="70" t="s">
        <v>103</v>
      </c>
      <c r="D1172" s="71" t="s">
        <v>29</v>
      </c>
      <c r="E1172" s="106" t="s">
        <v>343</v>
      </c>
      <c r="F1172" s="81"/>
      <c r="G1172" s="35">
        <f t="shared" si="64"/>
        <v>280</v>
      </c>
      <c r="H1172" s="335">
        <f t="shared" si="64"/>
        <v>325</v>
      </c>
      <c r="I1172" s="335">
        <f t="shared" si="64"/>
        <v>615</v>
      </c>
      <c r="J1172" s="35">
        <f t="shared" si="64"/>
        <v>0</v>
      </c>
      <c r="K1172" s="35">
        <f t="shared" si="64"/>
        <v>280</v>
      </c>
    </row>
    <row r="1173" spans="2:11" s="24" customFormat="1" ht="31.5">
      <c r="B1173" s="144" t="s">
        <v>344</v>
      </c>
      <c r="C1173" s="70" t="s">
        <v>103</v>
      </c>
      <c r="D1173" s="71" t="s">
        <v>29</v>
      </c>
      <c r="E1173" s="106" t="s">
        <v>345</v>
      </c>
      <c r="F1173" s="81"/>
      <c r="G1173" s="35">
        <f>G1175+G1174</f>
        <v>280</v>
      </c>
      <c r="H1173" s="335">
        <f>H1175+H1174</f>
        <v>325</v>
      </c>
      <c r="I1173" s="335">
        <f>I1175+I1174</f>
        <v>615</v>
      </c>
      <c r="J1173" s="35">
        <f>J1175+J1174</f>
        <v>0</v>
      </c>
      <c r="K1173" s="35">
        <f>K1175+K1174</f>
        <v>280</v>
      </c>
    </row>
    <row r="1174" spans="2:11" s="24" customFormat="1" ht="66.75" customHeight="1" hidden="1">
      <c r="B1174" s="144" t="s">
        <v>1771</v>
      </c>
      <c r="C1174" s="70" t="s">
        <v>103</v>
      </c>
      <c r="D1174" s="71" t="s">
        <v>29</v>
      </c>
      <c r="E1174" s="106" t="s">
        <v>1384</v>
      </c>
      <c r="F1174" s="81">
        <v>200</v>
      </c>
      <c r="G1174" s="35"/>
      <c r="H1174" s="335"/>
      <c r="I1174" s="335"/>
      <c r="J1174" s="35"/>
      <c r="K1174" s="35"/>
    </row>
    <row r="1175" spans="2:11" s="24" customFormat="1" ht="63">
      <c r="B1175" s="144" t="s">
        <v>2029</v>
      </c>
      <c r="C1175" s="70" t="s">
        <v>103</v>
      </c>
      <c r="D1175" s="71" t="s">
        <v>29</v>
      </c>
      <c r="E1175" s="106" t="s">
        <v>1558</v>
      </c>
      <c r="F1175" s="81" t="s">
        <v>18</v>
      </c>
      <c r="G1175" s="35">
        <v>280</v>
      </c>
      <c r="H1175" s="335">
        <v>325</v>
      </c>
      <c r="I1175" s="335">
        <v>615</v>
      </c>
      <c r="J1175" s="35"/>
      <c r="K1175" s="35">
        <f>G1175+J1175</f>
        <v>280</v>
      </c>
    </row>
    <row r="1176" spans="2:11" s="24" customFormat="1" ht="31.5">
      <c r="B1176" s="121" t="s">
        <v>1677</v>
      </c>
      <c r="C1176" s="70" t="s">
        <v>103</v>
      </c>
      <c r="D1176" s="71" t="s">
        <v>29</v>
      </c>
      <c r="E1176" s="106">
        <v>11</v>
      </c>
      <c r="F1176" s="81"/>
      <c r="G1176" s="95">
        <f aca="true" t="shared" si="65" ref="G1176:K1178">G1177</f>
        <v>18190</v>
      </c>
      <c r="H1176" s="345">
        <f t="shared" si="65"/>
        <v>18190</v>
      </c>
      <c r="I1176" s="345">
        <f t="shared" si="65"/>
        <v>18190</v>
      </c>
      <c r="J1176" s="95">
        <f t="shared" si="65"/>
        <v>0</v>
      </c>
      <c r="K1176" s="95">
        <f t="shared" si="65"/>
        <v>18190</v>
      </c>
    </row>
    <row r="1177" spans="2:11" s="24" customFormat="1" ht="15.75">
      <c r="B1177" s="121" t="s">
        <v>1708</v>
      </c>
      <c r="C1177" s="70" t="s">
        <v>103</v>
      </c>
      <c r="D1177" s="71" t="s">
        <v>29</v>
      </c>
      <c r="E1177" s="110" t="s">
        <v>260</v>
      </c>
      <c r="F1177" s="81"/>
      <c r="G1177" s="95">
        <f t="shared" si="65"/>
        <v>18190</v>
      </c>
      <c r="H1177" s="345">
        <f t="shared" si="65"/>
        <v>18190</v>
      </c>
      <c r="I1177" s="345">
        <f t="shared" si="65"/>
        <v>18190</v>
      </c>
      <c r="J1177" s="95">
        <f t="shared" si="65"/>
        <v>0</v>
      </c>
      <c r="K1177" s="95">
        <f t="shared" si="65"/>
        <v>18190</v>
      </c>
    </row>
    <row r="1178" spans="2:11" s="24" customFormat="1" ht="47.25">
      <c r="B1178" s="121" t="s">
        <v>1796</v>
      </c>
      <c r="C1178" s="70" t="s">
        <v>103</v>
      </c>
      <c r="D1178" s="71" t="s">
        <v>29</v>
      </c>
      <c r="E1178" s="110" t="s">
        <v>319</v>
      </c>
      <c r="F1178" s="107"/>
      <c r="G1178" s="95">
        <f t="shared" si="65"/>
        <v>18190</v>
      </c>
      <c r="H1178" s="345">
        <f t="shared" si="65"/>
        <v>18190</v>
      </c>
      <c r="I1178" s="345">
        <f t="shared" si="65"/>
        <v>18190</v>
      </c>
      <c r="J1178" s="95">
        <f t="shared" si="65"/>
        <v>0</v>
      </c>
      <c r="K1178" s="95">
        <f t="shared" si="65"/>
        <v>18190</v>
      </c>
    </row>
    <row r="1179" spans="2:11" s="24" customFormat="1" ht="48" thickBot="1">
      <c r="B1179" s="121" t="s">
        <v>1799</v>
      </c>
      <c r="C1179" s="74" t="s">
        <v>103</v>
      </c>
      <c r="D1179" s="75" t="s">
        <v>29</v>
      </c>
      <c r="E1179" s="116" t="s">
        <v>321</v>
      </c>
      <c r="F1179" s="117">
        <v>500</v>
      </c>
      <c r="G1179" s="35">
        <v>18190</v>
      </c>
      <c r="H1179" s="335">
        <v>18190</v>
      </c>
      <c r="I1179" s="335">
        <v>18190</v>
      </c>
      <c r="J1179" s="35"/>
      <c r="K1179" s="35">
        <f>G1179+J1179</f>
        <v>18190</v>
      </c>
    </row>
    <row r="1180" spans="2:11" ht="21" customHeight="1" thickBot="1">
      <c r="B1180" s="172" t="s">
        <v>13</v>
      </c>
      <c r="C1180" s="8" t="s">
        <v>60</v>
      </c>
      <c r="D1180" s="9"/>
      <c r="E1180" s="9"/>
      <c r="F1180" s="11"/>
      <c r="G1180" s="33" t="e">
        <f>G1181+G1264+G1302+G1314+G1331+G1295</f>
        <v>#REF!</v>
      </c>
      <c r="H1180" s="332" t="e">
        <f>H1181+H1264+H1302+H1314+H1331+H1295</f>
        <v>#REF!</v>
      </c>
      <c r="I1180" s="332" t="e">
        <f>I1181+I1264+I1302+I1314+I1331+I1295</f>
        <v>#REF!</v>
      </c>
      <c r="J1180" s="33" t="e">
        <f>J1181+J1264+J1302+J1314+J1331+J1295</f>
        <v>#REF!</v>
      </c>
      <c r="K1180" s="33">
        <f>K1181+K1264+K1302+K1314+K1331+K1295</f>
        <v>4961771</v>
      </c>
    </row>
    <row r="1181" spans="2:11" ht="21" customHeight="1" thickBot="1">
      <c r="B1181" s="269" t="s">
        <v>84</v>
      </c>
      <c r="C1181" s="8" t="s">
        <v>60</v>
      </c>
      <c r="D1181" s="9" t="s">
        <v>61</v>
      </c>
      <c r="E1181" s="9"/>
      <c r="F1181" s="11"/>
      <c r="G1181" s="33">
        <f>G1186+G1182+G1250+G1260+G1256</f>
        <v>3133956</v>
      </c>
      <c r="H1181" s="332">
        <f>H1186+H1182+H1250+H1260+H1256</f>
        <v>3645166</v>
      </c>
      <c r="I1181" s="332">
        <f>I1186+I1182+I1250+I1260+I1256</f>
        <v>3963685</v>
      </c>
      <c r="J1181" s="33">
        <f>J1186+J1182+J1250+J1260+J1256</f>
        <v>50345</v>
      </c>
      <c r="K1181" s="33">
        <f>K1186+K1182+K1250+K1260+K1256</f>
        <v>3184301</v>
      </c>
    </row>
    <row r="1182" spans="2:11" ht="47.25">
      <c r="B1182" s="149" t="s">
        <v>1663</v>
      </c>
      <c r="C1182" s="42" t="s">
        <v>30</v>
      </c>
      <c r="D1182" s="5" t="s">
        <v>28</v>
      </c>
      <c r="E1182" s="139" t="s">
        <v>28</v>
      </c>
      <c r="F1182" s="197"/>
      <c r="G1182" s="99">
        <f aca="true" t="shared" si="66" ref="G1182:K1184">G1183</f>
        <v>1945</v>
      </c>
      <c r="H1182" s="343">
        <f t="shared" si="66"/>
        <v>1945</v>
      </c>
      <c r="I1182" s="343">
        <f t="shared" si="66"/>
        <v>1945</v>
      </c>
      <c r="J1182" s="99">
        <f t="shared" si="66"/>
        <v>0</v>
      </c>
      <c r="K1182" s="99">
        <f t="shared" si="66"/>
        <v>1945</v>
      </c>
    </row>
    <row r="1183" spans="2:11" ht="31.5">
      <c r="B1183" s="125" t="s">
        <v>1898</v>
      </c>
      <c r="C1183" s="40" t="s">
        <v>30</v>
      </c>
      <c r="D1183" s="2" t="s">
        <v>28</v>
      </c>
      <c r="E1183" s="114" t="s">
        <v>726</v>
      </c>
      <c r="F1183" s="3"/>
      <c r="G1183" s="35">
        <f t="shared" si="66"/>
        <v>1945</v>
      </c>
      <c r="H1183" s="335">
        <f t="shared" si="66"/>
        <v>1945</v>
      </c>
      <c r="I1183" s="335">
        <f t="shared" si="66"/>
        <v>1945</v>
      </c>
      <c r="J1183" s="35">
        <f t="shared" si="66"/>
        <v>0</v>
      </c>
      <c r="K1183" s="35">
        <f t="shared" si="66"/>
        <v>1945</v>
      </c>
    </row>
    <row r="1184" spans="2:11" ht="31.5">
      <c r="B1184" s="125" t="s">
        <v>1899</v>
      </c>
      <c r="C1184" s="40" t="s">
        <v>30</v>
      </c>
      <c r="D1184" s="2" t="s">
        <v>28</v>
      </c>
      <c r="E1184" s="114" t="s">
        <v>727</v>
      </c>
      <c r="F1184" s="3"/>
      <c r="G1184" s="35">
        <f t="shared" si="66"/>
        <v>1945</v>
      </c>
      <c r="H1184" s="335">
        <f t="shared" si="66"/>
        <v>1945</v>
      </c>
      <c r="I1184" s="335">
        <f t="shared" si="66"/>
        <v>1945</v>
      </c>
      <c r="J1184" s="35">
        <f t="shared" si="66"/>
        <v>0</v>
      </c>
      <c r="K1184" s="35">
        <f t="shared" si="66"/>
        <v>1945</v>
      </c>
    </row>
    <row r="1185" spans="2:11" ht="47.25">
      <c r="B1185" s="125" t="s">
        <v>1129</v>
      </c>
      <c r="C1185" s="40" t="s">
        <v>30</v>
      </c>
      <c r="D1185" s="2" t="s">
        <v>28</v>
      </c>
      <c r="E1185" s="114" t="s">
        <v>728</v>
      </c>
      <c r="F1185" s="3">
        <v>600</v>
      </c>
      <c r="G1185" s="35">
        <v>1945</v>
      </c>
      <c r="H1185" s="335">
        <v>1945</v>
      </c>
      <c r="I1185" s="335">
        <v>1945</v>
      </c>
      <c r="J1185" s="35"/>
      <c r="K1185" s="35">
        <f>G1185+J1185</f>
        <v>1945</v>
      </c>
    </row>
    <row r="1186" spans="2:11" ht="31.5">
      <c r="B1186" s="146" t="s">
        <v>1900</v>
      </c>
      <c r="C1186" s="70" t="s">
        <v>30</v>
      </c>
      <c r="D1186" s="71" t="s">
        <v>28</v>
      </c>
      <c r="E1186" s="130" t="s">
        <v>109</v>
      </c>
      <c r="F1186" s="81"/>
      <c r="G1186" s="211">
        <f>G1190+G1219+G1232+G1235+G1240+G1187</f>
        <v>3125215</v>
      </c>
      <c r="H1186" s="356">
        <f>H1190+H1219+H1232+H1235+H1240+H1187</f>
        <v>3641058</v>
      </c>
      <c r="I1186" s="356">
        <f>I1190+I1219+I1232+I1235+I1240+I1187</f>
        <v>3959577</v>
      </c>
      <c r="J1186" s="211">
        <f>J1190+J1219+J1232+J1235+J1240+J1187</f>
        <v>48685</v>
      </c>
      <c r="K1186" s="211">
        <f>K1190+K1219+K1232+K1235+K1240+K1187</f>
        <v>3173900</v>
      </c>
    </row>
    <row r="1187" spans="2:11" ht="15.75" hidden="1">
      <c r="B1187" s="146" t="s">
        <v>1901</v>
      </c>
      <c r="C1187" s="70" t="s">
        <v>30</v>
      </c>
      <c r="D1187" s="71" t="s">
        <v>28</v>
      </c>
      <c r="E1187" s="130" t="s">
        <v>1436</v>
      </c>
      <c r="F1187" s="81"/>
      <c r="G1187" s="211">
        <f aca="true" t="shared" si="67" ref="G1187:K1188">G1188</f>
        <v>0</v>
      </c>
      <c r="H1187" s="356">
        <f t="shared" si="67"/>
        <v>0</v>
      </c>
      <c r="I1187" s="356">
        <f t="shared" si="67"/>
        <v>0</v>
      </c>
      <c r="J1187" s="211">
        <f t="shared" si="67"/>
        <v>0</v>
      </c>
      <c r="K1187" s="211">
        <f t="shared" si="67"/>
        <v>0</v>
      </c>
    </row>
    <row r="1188" spans="2:11" ht="15.75" hidden="1">
      <c r="B1188" s="146" t="s">
        <v>1902</v>
      </c>
      <c r="C1188" s="70" t="s">
        <v>30</v>
      </c>
      <c r="D1188" s="71" t="s">
        <v>28</v>
      </c>
      <c r="E1188" s="130" t="s">
        <v>1437</v>
      </c>
      <c r="F1188" s="81"/>
      <c r="G1188" s="211">
        <f t="shared" si="67"/>
        <v>0</v>
      </c>
      <c r="H1188" s="356">
        <f t="shared" si="67"/>
        <v>0</v>
      </c>
      <c r="I1188" s="356">
        <f t="shared" si="67"/>
        <v>0</v>
      </c>
      <c r="J1188" s="211">
        <f t="shared" si="67"/>
        <v>0</v>
      </c>
      <c r="K1188" s="211">
        <f t="shared" si="67"/>
        <v>0</v>
      </c>
    </row>
    <row r="1189" spans="2:11" ht="47.25" hidden="1">
      <c r="B1189" s="146" t="s">
        <v>1439</v>
      </c>
      <c r="C1189" s="70" t="s">
        <v>30</v>
      </c>
      <c r="D1189" s="71" t="s">
        <v>28</v>
      </c>
      <c r="E1189" s="130" t="s">
        <v>1438</v>
      </c>
      <c r="F1189" s="81">
        <v>600</v>
      </c>
      <c r="G1189" s="211"/>
      <c r="H1189" s="356"/>
      <c r="I1189" s="356"/>
      <c r="J1189" s="211"/>
      <c r="K1189" s="211"/>
    </row>
    <row r="1190" spans="2:11" s="18" customFormat="1" ht="47.25">
      <c r="B1190" s="125" t="s">
        <v>1903</v>
      </c>
      <c r="C1190" s="70" t="s">
        <v>30</v>
      </c>
      <c r="D1190" s="71" t="s">
        <v>28</v>
      </c>
      <c r="E1190" s="130" t="s">
        <v>473</v>
      </c>
      <c r="F1190" s="81"/>
      <c r="G1190" s="211">
        <f>G1191+G1194+G1197+G1201+G1211+G1206+G1209+G1216</f>
        <v>398351</v>
      </c>
      <c r="H1190" s="356">
        <f>H1191+H1194+H1197+H1201+H1211+H1206+H1209+H1216</f>
        <v>567453</v>
      </c>
      <c r="I1190" s="356">
        <f>I1191+I1194+I1197+I1201+I1211+I1206+I1209+I1216</f>
        <v>751242</v>
      </c>
      <c r="J1190" s="211">
        <f>J1191+J1194+J1197+J1201+J1211+J1206+J1209+J1216</f>
        <v>10932</v>
      </c>
      <c r="K1190" s="211">
        <f>K1191+K1194+K1197+K1201+K1211+K1206+K1209+K1216</f>
        <v>409283</v>
      </c>
    </row>
    <row r="1191" spans="2:11" s="18" customFormat="1" ht="15.75">
      <c r="B1191" s="125" t="s">
        <v>1904</v>
      </c>
      <c r="C1191" s="70" t="s">
        <v>30</v>
      </c>
      <c r="D1191" s="71" t="s">
        <v>28</v>
      </c>
      <c r="E1191" s="130" t="s">
        <v>729</v>
      </c>
      <c r="F1191" s="81"/>
      <c r="G1191" s="211">
        <f>G1193+G1192</f>
        <v>245553</v>
      </c>
      <c r="H1191" s="356">
        <f>H1193+H1192</f>
        <v>245553</v>
      </c>
      <c r="I1191" s="356">
        <f>I1193+I1192</f>
        <v>245553</v>
      </c>
      <c r="J1191" s="211">
        <f>J1193+J1192</f>
        <v>0</v>
      </c>
      <c r="K1191" s="211">
        <f>K1193+K1192</f>
        <v>245553</v>
      </c>
    </row>
    <row r="1192" spans="2:11" s="18" customFormat="1" ht="48" customHeight="1" hidden="1">
      <c r="B1192" s="125" t="s">
        <v>1368</v>
      </c>
      <c r="C1192" s="70" t="s">
        <v>30</v>
      </c>
      <c r="D1192" s="71" t="s">
        <v>28</v>
      </c>
      <c r="E1192" s="130" t="s">
        <v>1367</v>
      </c>
      <c r="F1192" s="81">
        <v>600</v>
      </c>
      <c r="G1192" s="211"/>
      <c r="H1192" s="356"/>
      <c r="I1192" s="356"/>
      <c r="J1192" s="211"/>
      <c r="K1192" s="211"/>
    </row>
    <row r="1193" spans="2:11" s="18" customFormat="1" ht="63">
      <c r="B1193" s="146" t="s">
        <v>2041</v>
      </c>
      <c r="C1193" s="70" t="s">
        <v>30</v>
      </c>
      <c r="D1193" s="71" t="s">
        <v>28</v>
      </c>
      <c r="E1193" s="130" t="s">
        <v>730</v>
      </c>
      <c r="F1193" s="81">
        <v>600</v>
      </c>
      <c r="G1193" s="35">
        <v>245553</v>
      </c>
      <c r="H1193" s="335">
        <v>245553</v>
      </c>
      <c r="I1193" s="335">
        <v>245553</v>
      </c>
      <c r="J1193" s="35"/>
      <c r="K1193" s="35">
        <f>G1193+J1193</f>
        <v>245553</v>
      </c>
    </row>
    <row r="1194" spans="2:11" s="18" customFormat="1" ht="63">
      <c r="B1194" s="125" t="s">
        <v>1905</v>
      </c>
      <c r="C1194" s="70" t="s">
        <v>30</v>
      </c>
      <c r="D1194" s="71" t="s">
        <v>28</v>
      </c>
      <c r="E1194" s="130" t="s">
        <v>732</v>
      </c>
      <c r="F1194" s="81"/>
      <c r="G1194" s="211">
        <f>G1195+G1196</f>
        <v>10130</v>
      </c>
      <c r="H1194" s="356">
        <f>H1195+H1196</f>
        <v>10130</v>
      </c>
      <c r="I1194" s="356">
        <f>I1195+I1196</f>
        <v>10130</v>
      </c>
      <c r="J1194" s="211">
        <f>J1195+J1196</f>
        <v>12000</v>
      </c>
      <c r="K1194" s="211">
        <f>K1195+K1196</f>
        <v>22130</v>
      </c>
    </row>
    <row r="1195" spans="2:11" s="18" customFormat="1" ht="78.75">
      <c r="B1195" s="125" t="s">
        <v>2042</v>
      </c>
      <c r="C1195" s="70" t="s">
        <v>30</v>
      </c>
      <c r="D1195" s="71" t="s">
        <v>28</v>
      </c>
      <c r="E1195" s="130" t="s">
        <v>733</v>
      </c>
      <c r="F1195" s="81">
        <v>600</v>
      </c>
      <c r="G1195" s="35">
        <v>10130</v>
      </c>
      <c r="H1195" s="335">
        <v>10130</v>
      </c>
      <c r="I1195" s="335">
        <v>10130</v>
      </c>
      <c r="J1195" s="35">
        <v>12000</v>
      </c>
      <c r="K1195" s="35">
        <f>G1195+J1195</f>
        <v>22130</v>
      </c>
    </row>
    <row r="1196" spans="2:11" s="18" customFormat="1" ht="78.75" hidden="1">
      <c r="B1196" s="125" t="s">
        <v>1130</v>
      </c>
      <c r="C1196" s="70" t="s">
        <v>30</v>
      </c>
      <c r="D1196" s="71" t="s">
        <v>28</v>
      </c>
      <c r="E1196" s="130" t="s">
        <v>733</v>
      </c>
      <c r="F1196" s="81">
        <v>600</v>
      </c>
      <c r="G1196" s="35"/>
      <c r="H1196" s="335"/>
      <c r="I1196" s="335"/>
      <c r="J1196" s="35"/>
      <c r="K1196" s="35"/>
    </row>
    <row r="1197" spans="2:11" s="18" customFormat="1" ht="47.25">
      <c r="B1197" s="125" t="s">
        <v>1906</v>
      </c>
      <c r="C1197" s="70" t="s">
        <v>30</v>
      </c>
      <c r="D1197" s="71" t="s">
        <v>28</v>
      </c>
      <c r="E1197" s="130" t="s">
        <v>734</v>
      </c>
      <c r="F1197" s="81"/>
      <c r="G1197" s="211">
        <f>G1198+G1200</f>
        <v>30205</v>
      </c>
      <c r="H1197" s="356">
        <f>H1198+H1200</f>
        <v>30205</v>
      </c>
      <c r="I1197" s="356">
        <f>I1198+I1200</f>
        <v>30205</v>
      </c>
      <c r="J1197" s="211">
        <f>J1198+J1200+J1199</f>
        <v>2798</v>
      </c>
      <c r="K1197" s="211">
        <f>K1198+K1200+K1199</f>
        <v>33003</v>
      </c>
    </row>
    <row r="1198" spans="2:11" s="18" customFormat="1" ht="66.75" customHeight="1">
      <c r="B1198" s="125" t="s">
        <v>735</v>
      </c>
      <c r="C1198" s="70" t="s">
        <v>30</v>
      </c>
      <c r="D1198" s="71" t="s">
        <v>28</v>
      </c>
      <c r="E1198" s="130" t="s">
        <v>736</v>
      </c>
      <c r="F1198" s="81">
        <v>200</v>
      </c>
      <c r="G1198" s="35">
        <v>30205</v>
      </c>
      <c r="H1198" s="335">
        <v>30205</v>
      </c>
      <c r="I1198" s="335">
        <v>30205</v>
      </c>
      <c r="J1198" s="35">
        <v>-1440</v>
      </c>
      <c r="K1198" s="35">
        <f>G1198+J1198</f>
        <v>28765</v>
      </c>
    </row>
    <row r="1199" spans="2:11" s="18" customFormat="1" ht="94.5" hidden="1">
      <c r="B1199" s="125" t="s">
        <v>1907</v>
      </c>
      <c r="C1199" s="4" t="s">
        <v>30</v>
      </c>
      <c r="D1199" s="4" t="s">
        <v>28</v>
      </c>
      <c r="E1199" s="132" t="s">
        <v>1588</v>
      </c>
      <c r="F1199" s="22">
        <v>200</v>
      </c>
      <c r="G1199" s="35"/>
      <c r="H1199" s="335"/>
      <c r="I1199" s="335"/>
      <c r="J1199" s="35">
        <f>2798-2798</f>
        <v>0</v>
      </c>
      <c r="K1199" s="35">
        <f>G1199+J1199</f>
        <v>0</v>
      </c>
    </row>
    <row r="1200" spans="2:11" s="18" customFormat="1" ht="108" customHeight="1">
      <c r="B1200" s="125" t="s">
        <v>1908</v>
      </c>
      <c r="C1200" s="4" t="s">
        <v>30</v>
      </c>
      <c r="D1200" s="4" t="s">
        <v>28</v>
      </c>
      <c r="E1200" s="132" t="s">
        <v>1627</v>
      </c>
      <c r="F1200" s="22">
        <v>200</v>
      </c>
      <c r="G1200" s="35"/>
      <c r="H1200" s="335"/>
      <c r="I1200" s="335"/>
      <c r="J1200" s="35">
        <f>2798+1440</f>
        <v>4238</v>
      </c>
      <c r="K1200" s="35">
        <f>G1200+J1200</f>
        <v>4238</v>
      </c>
    </row>
    <row r="1201" spans="2:11" s="18" customFormat="1" ht="47.25" hidden="1">
      <c r="B1201" s="125" t="s">
        <v>1909</v>
      </c>
      <c r="C1201" s="70" t="s">
        <v>30</v>
      </c>
      <c r="D1201" s="71" t="s">
        <v>28</v>
      </c>
      <c r="E1201" s="130" t="s">
        <v>737</v>
      </c>
      <c r="F1201" s="81"/>
      <c r="G1201" s="211">
        <f>G1203+G1205+G1204+G1202</f>
        <v>4048</v>
      </c>
      <c r="H1201" s="356">
        <f>H1203+H1205+H1204+H1202</f>
        <v>4048</v>
      </c>
      <c r="I1201" s="356">
        <f>I1203+I1205+I1204+I1202</f>
        <v>4048</v>
      </c>
      <c r="J1201" s="211">
        <f>J1203+J1205+J1204+J1202</f>
        <v>-4048</v>
      </c>
      <c r="K1201" s="211">
        <f>K1203+K1205+K1204+K1202</f>
        <v>0</v>
      </c>
    </row>
    <row r="1202" spans="2:11" s="18" customFormat="1" ht="94.5" hidden="1">
      <c r="B1202" s="125" t="s">
        <v>1910</v>
      </c>
      <c r="C1202" s="70" t="s">
        <v>30</v>
      </c>
      <c r="D1202" s="71" t="s">
        <v>28</v>
      </c>
      <c r="E1202" s="130" t="s">
        <v>1530</v>
      </c>
      <c r="F1202" s="81">
        <v>600</v>
      </c>
      <c r="G1202" s="211">
        <v>4048</v>
      </c>
      <c r="H1202" s="356">
        <v>4048</v>
      </c>
      <c r="I1202" s="356">
        <v>4048</v>
      </c>
      <c r="J1202" s="211">
        <v>-4048</v>
      </c>
      <c r="K1202" s="35">
        <f>G1202+J1202</f>
        <v>0</v>
      </c>
    </row>
    <row r="1203" spans="2:11" s="18" customFormat="1" ht="65.25" customHeight="1" hidden="1">
      <c r="B1203" s="125" t="s">
        <v>738</v>
      </c>
      <c r="C1203" s="70" t="s">
        <v>30</v>
      </c>
      <c r="D1203" s="71" t="s">
        <v>28</v>
      </c>
      <c r="E1203" s="130" t="s">
        <v>739</v>
      </c>
      <c r="F1203" s="81">
        <v>200</v>
      </c>
      <c r="G1203" s="35"/>
      <c r="H1203" s="335"/>
      <c r="I1203" s="335"/>
      <c r="J1203" s="35"/>
      <c r="K1203" s="35"/>
    </row>
    <row r="1204" spans="2:11" s="18" customFormat="1" ht="82.5" customHeight="1" hidden="1">
      <c r="B1204" s="297" t="s">
        <v>797</v>
      </c>
      <c r="C1204" s="70" t="s">
        <v>30</v>
      </c>
      <c r="D1204" s="71" t="s">
        <v>28</v>
      </c>
      <c r="E1204" s="130" t="s">
        <v>739</v>
      </c>
      <c r="F1204" s="81">
        <v>600</v>
      </c>
      <c r="G1204" s="35"/>
      <c r="H1204" s="335"/>
      <c r="I1204" s="335"/>
      <c r="J1204" s="35"/>
      <c r="K1204" s="35"/>
    </row>
    <row r="1205" spans="2:11" s="18" customFormat="1" ht="47.25" hidden="1">
      <c r="B1205" s="125" t="s">
        <v>1911</v>
      </c>
      <c r="C1205" s="70" t="s">
        <v>30</v>
      </c>
      <c r="D1205" s="71" t="s">
        <v>28</v>
      </c>
      <c r="E1205" s="130" t="s">
        <v>740</v>
      </c>
      <c r="F1205" s="81">
        <v>600</v>
      </c>
      <c r="G1205" s="35"/>
      <c r="H1205" s="335"/>
      <c r="I1205" s="335"/>
      <c r="J1205" s="35"/>
      <c r="K1205" s="35"/>
    </row>
    <row r="1206" spans="2:11" s="18" customFormat="1" ht="15.75">
      <c r="B1206" s="125" t="s">
        <v>1902</v>
      </c>
      <c r="C1206" s="70" t="s">
        <v>30</v>
      </c>
      <c r="D1206" s="71" t="s">
        <v>28</v>
      </c>
      <c r="E1206" s="130" t="s">
        <v>1099</v>
      </c>
      <c r="F1206" s="81"/>
      <c r="G1206" s="211">
        <f>G1208+G1207</f>
        <v>107314</v>
      </c>
      <c r="H1206" s="356">
        <f>H1208+H1207</f>
        <v>217293</v>
      </c>
      <c r="I1206" s="356">
        <f>I1208+I1207</f>
        <v>306173</v>
      </c>
      <c r="J1206" s="211">
        <f>J1208+J1207</f>
        <v>0</v>
      </c>
      <c r="K1206" s="211">
        <f>K1208+K1207</f>
        <v>107314</v>
      </c>
    </row>
    <row r="1207" spans="2:11" s="18" customFormat="1" ht="31.5">
      <c r="B1207" s="125" t="s">
        <v>1450</v>
      </c>
      <c r="C1207" s="70" t="s">
        <v>30</v>
      </c>
      <c r="D1207" s="71" t="s">
        <v>28</v>
      </c>
      <c r="E1207" s="130" t="s">
        <v>1100</v>
      </c>
      <c r="F1207" s="81">
        <v>200</v>
      </c>
      <c r="G1207" s="211">
        <v>5000</v>
      </c>
      <c r="H1207" s="356"/>
      <c r="I1207" s="356">
        <v>30000</v>
      </c>
      <c r="J1207" s="211"/>
      <c r="K1207" s="35">
        <f>G1207+J1207</f>
        <v>5000</v>
      </c>
    </row>
    <row r="1208" spans="2:11" s="18" customFormat="1" ht="51.75" customHeight="1">
      <c r="B1208" s="125" t="s">
        <v>1101</v>
      </c>
      <c r="C1208" s="70" t="s">
        <v>30</v>
      </c>
      <c r="D1208" s="71" t="s">
        <v>28</v>
      </c>
      <c r="E1208" s="130" t="s">
        <v>1100</v>
      </c>
      <c r="F1208" s="81">
        <v>600</v>
      </c>
      <c r="G1208" s="35">
        <v>102314</v>
      </c>
      <c r="H1208" s="335">
        <v>217293</v>
      </c>
      <c r="I1208" s="335">
        <v>276173</v>
      </c>
      <c r="J1208" s="35"/>
      <c r="K1208" s="35">
        <f>G1208+J1208</f>
        <v>102314</v>
      </c>
    </row>
    <row r="1209" spans="2:11" s="18" customFormat="1" ht="39" customHeight="1" hidden="1">
      <c r="B1209" s="374" t="s">
        <v>1912</v>
      </c>
      <c r="C1209" s="70" t="s">
        <v>30</v>
      </c>
      <c r="D1209" s="71" t="s">
        <v>28</v>
      </c>
      <c r="E1209" s="130" t="s">
        <v>1391</v>
      </c>
      <c r="F1209" s="81"/>
      <c r="G1209" s="35">
        <f>G1210</f>
        <v>0</v>
      </c>
      <c r="H1209" s="335">
        <f>H1210</f>
        <v>0</v>
      </c>
      <c r="I1209" s="335">
        <f>I1210</f>
        <v>0</v>
      </c>
      <c r="J1209" s="35">
        <f>J1210</f>
        <v>0</v>
      </c>
      <c r="K1209" s="35">
        <f>K1210</f>
        <v>0</v>
      </c>
    </row>
    <row r="1210" spans="2:11" s="18" customFormat="1" ht="51.75" customHeight="1" hidden="1">
      <c r="B1210" s="374" t="s">
        <v>1393</v>
      </c>
      <c r="C1210" s="70" t="s">
        <v>30</v>
      </c>
      <c r="D1210" s="71" t="s">
        <v>28</v>
      </c>
      <c r="E1210" s="130" t="s">
        <v>1392</v>
      </c>
      <c r="F1210" s="81">
        <v>600</v>
      </c>
      <c r="G1210" s="35"/>
      <c r="H1210" s="335"/>
      <c r="I1210" s="335"/>
      <c r="J1210" s="35"/>
      <c r="K1210" s="35"/>
    </row>
    <row r="1211" spans="2:11" s="18" customFormat="1" ht="15.75" hidden="1">
      <c r="B1211" s="125" t="s">
        <v>1913</v>
      </c>
      <c r="C1211" s="70" t="s">
        <v>30</v>
      </c>
      <c r="D1211" s="71" t="s">
        <v>28</v>
      </c>
      <c r="E1211" s="130" t="s">
        <v>474</v>
      </c>
      <c r="F1211" s="81"/>
      <c r="G1211" s="211">
        <f>G1213+G1214+G1212+G1215</f>
        <v>0</v>
      </c>
      <c r="H1211" s="356">
        <f>H1213+H1214+H1212+H1215</f>
        <v>60224</v>
      </c>
      <c r="I1211" s="356">
        <f>I1213+I1214+I1212+I1215</f>
        <v>155133</v>
      </c>
      <c r="J1211" s="211">
        <f>J1213+J1214+J1212+J1215</f>
        <v>0</v>
      </c>
      <c r="K1211" s="211">
        <f>K1213+K1214+K1212+K1215</f>
        <v>0</v>
      </c>
    </row>
    <row r="1212" spans="2:11" s="18" customFormat="1" ht="47.25" hidden="1">
      <c r="B1212" s="125" t="s">
        <v>1289</v>
      </c>
      <c r="C1212" s="70" t="s">
        <v>30</v>
      </c>
      <c r="D1212" s="71" t="s">
        <v>28</v>
      </c>
      <c r="E1212" s="130" t="s">
        <v>1288</v>
      </c>
      <c r="F1212" s="81">
        <v>600</v>
      </c>
      <c r="G1212" s="211"/>
      <c r="H1212" s="356"/>
      <c r="I1212" s="356"/>
      <c r="J1212" s="211"/>
      <c r="K1212" s="211"/>
    </row>
    <row r="1213" spans="2:11" s="18" customFormat="1" ht="47.25" hidden="1">
      <c r="B1213" s="125" t="s">
        <v>475</v>
      </c>
      <c r="C1213" s="70" t="s">
        <v>30</v>
      </c>
      <c r="D1213" s="71" t="s">
        <v>28</v>
      </c>
      <c r="E1213" s="130" t="s">
        <v>476</v>
      </c>
      <c r="F1213" s="81">
        <v>600</v>
      </c>
      <c r="G1213" s="35">
        <v>0</v>
      </c>
      <c r="H1213" s="335">
        <v>0</v>
      </c>
      <c r="I1213" s="335">
        <v>85783</v>
      </c>
      <c r="J1213" s="35">
        <v>0</v>
      </c>
      <c r="K1213" s="35">
        <v>0</v>
      </c>
    </row>
    <row r="1214" spans="2:11" s="18" customFormat="1" ht="63" hidden="1">
      <c r="B1214" s="125" t="s">
        <v>466</v>
      </c>
      <c r="C1214" s="70" t="s">
        <v>30</v>
      </c>
      <c r="D1214" s="71" t="s">
        <v>28</v>
      </c>
      <c r="E1214" s="130" t="s">
        <v>1102</v>
      </c>
      <c r="F1214" s="81">
        <v>400</v>
      </c>
      <c r="G1214" s="35">
        <v>0</v>
      </c>
      <c r="H1214" s="335">
        <v>60224</v>
      </c>
      <c r="I1214" s="335">
        <v>69350</v>
      </c>
      <c r="J1214" s="35">
        <v>0</v>
      </c>
      <c r="K1214" s="35">
        <v>0</v>
      </c>
    </row>
    <row r="1215" spans="2:11" s="18" customFormat="1" ht="47.25" hidden="1">
      <c r="B1215" s="374" t="s">
        <v>1376</v>
      </c>
      <c r="C1215" s="70" t="s">
        <v>30</v>
      </c>
      <c r="D1215" s="71" t="s">
        <v>28</v>
      </c>
      <c r="E1215" s="130" t="s">
        <v>1375</v>
      </c>
      <c r="F1215" s="81">
        <v>400</v>
      </c>
      <c r="G1215" s="35"/>
      <c r="H1215" s="335"/>
      <c r="I1215" s="335"/>
      <c r="J1215" s="35"/>
      <c r="K1215" s="35"/>
    </row>
    <row r="1216" spans="2:11" s="18" customFormat="1" ht="31.5">
      <c r="B1216" s="307" t="s">
        <v>1914</v>
      </c>
      <c r="C1216" s="70" t="s">
        <v>30</v>
      </c>
      <c r="D1216" s="71" t="s">
        <v>28</v>
      </c>
      <c r="E1216" s="130" t="s">
        <v>1531</v>
      </c>
      <c r="F1216" s="81"/>
      <c r="G1216" s="35">
        <f>G1217+G1218</f>
        <v>1101</v>
      </c>
      <c r="H1216" s="335">
        <f>H1217+H1218</f>
        <v>0</v>
      </c>
      <c r="I1216" s="335">
        <f>I1217+I1218</f>
        <v>0</v>
      </c>
      <c r="J1216" s="35">
        <f>J1217+J1218</f>
        <v>182</v>
      </c>
      <c r="K1216" s="35">
        <f>K1217+K1218</f>
        <v>1283</v>
      </c>
    </row>
    <row r="1217" spans="2:11" s="18" customFormat="1" ht="78.75" hidden="1">
      <c r="B1217" s="374" t="s">
        <v>1915</v>
      </c>
      <c r="C1217" s="70" t="s">
        <v>30</v>
      </c>
      <c r="D1217" s="71" t="s">
        <v>28</v>
      </c>
      <c r="E1217" s="130" t="s">
        <v>1532</v>
      </c>
      <c r="F1217" s="81">
        <v>600</v>
      </c>
      <c r="G1217" s="35">
        <v>847</v>
      </c>
      <c r="H1217" s="335"/>
      <c r="I1217" s="335"/>
      <c r="J1217" s="35">
        <v>-847</v>
      </c>
      <c r="K1217" s="35">
        <f>G1217+J1217</f>
        <v>0</v>
      </c>
    </row>
    <row r="1218" spans="2:11" s="18" customFormat="1" ht="84.75" customHeight="1">
      <c r="B1218" s="374" t="s">
        <v>1915</v>
      </c>
      <c r="C1218" s="70" t="s">
        <v>30</v>
      </c>
      <c r="D1218" s="71" t="s">
        <v>28</v>
      </c>
      <c r="E1218" s="130" t="s">
        <v>1533</v>
      </c>
      <c r="F1218" s="81">
        <v>600</v>
      </c>
      <c r="G1218" s="35">
        <v>254</v>
      </c>
      <c r="H1218" s="335"/>
      <c r="I1218" s="335"/>
      <c r="J1218" s="35">
        <f>847+182</f>
        <v>1029</v>
      </c>
      <c r="K1218" s="35">
        <f>G1218+J1218</f>
        <v>1283</v>
      </c>
    </row>
    <row r="1219" spans="2:11" s="19" customFormat="1" ht="15.75">
      <c r="B1219" s="146" t="s">
        <v>1916</v>
      </c>
      <c r="C1219" s="70" t="s">
        <v>30</v>
      </c>
      <c r="D1219" s="71" t="s">
        <v>28</v>
      </c>
      <c r="E1219" s="130" t="s">
        <v>477</v>
      </c>
      <c r="F1219" s="81"/>
      <c r="G1219" s="211">
        <f>G1220+G1222+G1224+G1226+G1228</f>
        <v>51034</v>
      </c>
      <c r="H1219" s="356">
        <f>H1220+H1222+H1224+H1226+H1228</f>
        <v>51034</v>
      </c>
      <c r="I1219" s="356">
        <f>I1220+I1222+I1224+I1226+I1228</f>
        <v>51034</v>
      </c>
      <c r="J1219" s="211">
        <f>J1220+J1222+J1224+J1226+J1228</f>
        <v>0</v>
      </c>
      <c r="K1219" s="211">
        <f>K1220+K1222+K1224+K1226+K1228</f>
        <v>51034</v>
      </c>
    </row>
    <row r="1220" spans="2:11" s="19" customFormat="1" ht="31.5" customHeight="1">
      <c r="B1220" s="146" t="s">
        <v>1917</v>
      </c>
      <c r="C1220" s="70" t="s">
        <v>30</v>
      </c>
      <c r="D1220" s="71" t="s">
        <v>28</v>
      </c>
      <c r="E1220" s="106" t="s">
        <v>741</v>
      </c>
      <c r="F1220" s="81"/>
      <c r="G1220" s="211">
        <f>G1221</f>
        <v>5067</v>
      </c>
      <c r="H1220" s="356">
        <f>H1221</f>
        <v>5067</v>
      </c>
      <c r="I1220" s="356">
        <f>I1221</f>
        <v>5067</v>
      </c>
      <c r="J1220" s="211">
        <f>J1221</f>
        <v>0</v>
      </c>
      <c r="K1220" s="211">
        <f>K1221</f>
        <v>5067</v>
      </c>
    </row>
    <row r="1221" spans="2:11" s="19" customFormat="1" ht="31.5" customHeight="1">
      <c r="B1221" s="146" t="s">
        <v>742</v>
      </c>
      <c r="C1221" s="70" t="s">
        <v>30</v>
      </c>
      <c r="D1221" s="71" t="s">
        <v>28</v>
      </c>
      <c r="E1221" s="106" t="s">
        <v>743</v>
      </c>
      <c r="F1221" s="81">
        <v>600</v>
      </c>
      <c r="G1221" s="35">
        <v>5067</v>
      </c>
      <c r="H1221" s="335">
        <v>5067</v>
      </c>
      <c r="I1221" s="335">
        <v>5067</v>
      </c>
      <c r="J1221" s="35"/>
      <c r="K1221" s="35">
        <f>G1221+J1221</f>
        <v>5067</v>
      </c>
    </row>
    <row r="1222" spans="2:11" s="19" customFormat="1" ht="31.5" customHeight="1">
      <c r="B1222" s="146" t="s">
        <v>1918</v>
      </c>
      <c r="C1222" s="70" t="s">
        <v>30</v>
      </c>
      <c r="D1222" s="71" t="s">
        <v>28</v>
      </c>
      <c r="E1222" s="106" t="s">
        <v>744</v>
      </c>
      <c r="F1222" s="81"/>
      <c r="G1222" s="211">
        <f>G1223</f>
        <v>7500</v>
      </c>
      <c r="H1222" s="356">
        <f>H1223</f>
        <v>7500</v>
      </c>
      <c r="I1222" s="356">
        <f>I1223</f>
        <v>7500</v>
      </c>
      <c r="J1222" s="211">
        <f>J1223</f>
        <v>0</v>
      </c>
      <c r="K1222" s="211">
        <f>K1223</f>
        <v>7500</v>
      </c>
    </row>
    <row r="1223" spans="2:11" s="19" customFormat="1" ht="31.5" customHeight="1">
      <c r="B1223" s="146" t="s">
        <v>745</v>
      </c>
      <c r="C1223" s="70" t="s">
        <v>30</v>
      </c>
      <c r="D1223" s="71" t="s">
        <v>28</v>
      </c>
      <c r="E1223" s="106" t="s">
        <v>746</v>
      </c>
      <c r="F1223" s="81">
        <v>600</v>
      </c>
      <c r="G1223" s="35">
        <v>7500</v>
      </c>
      <c r="H1223" s="335">
        <v>7500</v>
      </c>
      <c r="I1223" s="335">
        <v>7500</v>
      </c>
      <c r="J1223" s="35"/>
      <c r="K1223" s="35">
        <f>G1223+J1223</f>
        <v>7500</v>
      </c>
    </row>
    <row r="1224" spans="2:11" s="19" customFormat="1" ht="31.5" customHeight="1">
      <c r="B1224" s="146" t="s">
        <v>1919</v>
      </c>
      <c r="C1224" s="70" t="s">
        <v>30</v>
      </c>
      <c r="D1224" s="71" t="s">
        <v>28</v>
      </c>
      <c r="E1224" s="106" t="s">
        <v>747</v>
      </c>
      <c r="F1224" s="81"/>
      <c r="G1224" s="211">
        <f>G1225</f>
        <v>7793</v>
      </c>
      <c r="H1224" s="356">
        <f>H1225</f>
        <v>7793</v>
      </c>
      <c r="I1224" s="356">
        <f>I1225</f>
        <v>7793</v>
      </c>
      <c r="J1224" s="211">
        <f>J1225</f>
        <v>0</v>
      </c>
      <c r="K1224" s="211">
        <f>K1225</f>
        <v>7793</v>
      </c>
    </row>
    <row r="1225" spans="2:11" s="19" customFormat="1" ht="31.5" customHeight="1">
      <c r="B1225" s="146" t="s">
        <v>748</v>
      </c>
      <c r="C1225" s="70" t="s">
        <v>30</v>
      </c>
      <c r="D1225" s="71" t="s">
        <v>28</v>
      </c>
      <c r="E1225" s="106" t="s">
        <v>749</v>
      </c>
      <c r="F1225" s="81">
        <v>600</v>
      </c>
      <c r="G1225" s="35">
        <v>7793</v>
      </c>
      <c r="H1225" s="335">
        <v>7793</v>
      </c>
      <c r="I1225" s="335">
        <v>7793</v>
      </c>
      <c r="J1225" s="35"/>
      <c r="K1225" s="35">
        <f>G1225+J1225</f>
        <v>7793</v>
      </c>
    </row>
    <row r="1226" spans="2:11" s="19" customFormat="1" ht="31.5" customHeight="1">
      <c r="B1226" s="146" t="s">
        <v>452</v>
      </c>
      <c r="C1226" s="70" t="s">
        <v>30</v>
      </c>
      <c r="D1226" s="71" t="s">
        <v>28</v>
      </c>
      <c r="E1226" s="106" t="s">
        <v>750</v>
      </c>
      <c r="F1226" s="81"/>
      <c r="G1226" s="211">
        <f>G1227</f>
        <v>30674</v>
      </c>
      <c r="H1226" s="356">
        <f>H1227</f>
        <v>30674</v>
      </c>
      <c r="I1226" s="356">
        <f>I1227</f>
        <v>30674</v>
      </c>
      <c r="J1226" s="211">
        <f>J1227</f>
        <v>0</v>
      </c>
      <c r="K1226" s="211">
        <f>K1227</f>
        <v>30674</v>
      </c>
    </row>
    <row r="1227" spans="2:11" s="19" customFormat="1" ht="31.5" customHeight="1">
      <c r="B1227" s="146" t="s">
        <v>353</v>
      </c>
      <c r="C1227" s="70" t="s">
        <v>30</v>
      </c>
      <c r="D1227" s="71" t="s">
        <v>28</v>
      </c>
      <c r="E1227" s="106" t="s">
        <v>751</v>
      </c>
      <c r="F1227" s="81">
        <v>600</v>
      </c>
      <c r="G1227" s="35">
        <v>30674</v>
      </c>
      <c r="H1227" s="335">
        <v>30674</v>
      </c>
      <c r="I1227" s="335">
        <v>30674</v>
      </c>
      <c r="J1227" s="35"/>
      <c r="K1227" s="35">
        <f>G1227+J1227</f>
        <v>30674</v>
      </c>
    </row>
    <row r="1228" spans="2:11" s="19" customFormat="1" ht="66" customHeight="1" hidden="1">
      <c r="B1228" s="146" t="s">
        <v>1920</v>
      </c>
      <c r="C1228" s="70" t="s">
        <v>30</v>
      </c>
      <c r="D1228" s="71" t="s">
        <v>28</v>
      </c>
      <c r="E1228" s="106" t="s">
        <v>478</v>
      </c>
      <c r="F1228" s="81"/>
      <c r="G1228" s="211">
        <f>G1231+G1229+G1230</f>
        <v>0</v>
      </c>
      <c r="H1228" s="356">
        <f>H1231+H1229+H1230</f>
        <v>0</v>
      </c>
      <c r="I1228" s="356">
        <f>I1231+I1229+I1230</f>
        <v>0</v>
      </c>
      <c r="J1228" s="211">
        <f>J1231+J1229+J1230</f>
        <v>0</v>
      </c>
      <c r="K1228" s="211">
        <f>K1231+K1229+K1230</f>
        <v>0</v>
      </c>
    </row>
    <row r="1229" spans="2:11" s="19" customFormat="1" ht="63" hidden="1">
      <c r="B1229" s="125" t="s">
        <v>466</v>
      </c>
      <c r="C1229" s="70" t="s">
        <v>30</v>
      </c>
      <c r="D1229" s="71" t="s">
        <v>28</v>
      </c>
      <c r="E1229" s="106" t="s">
        <v>1406</v>
      </c>
      <c r="F1229" s="81">
        <v>400</v>
      </c>
      <c r="G1229" s="35"/>
      <c r="H1229" s="335"/>
      <c r="I1229" s="335"/>
      <c r="J1229" s="35"/>
      <c r="K1229" s="35"/>
    </row>
    <row r="1230" spans="2:11" s="19" customFormat="1" ht="63" hidden="1">
      <c r="B1230" s="125" t="s">
        <v>1320</v>
      </c>
      <c r="C1230" s="70" t="s">
        <v>30</v>
      </c>
      <c r="D1230" s="71" t="s">
        <v>28</v>
      </c>
      <c r="E1230" s="106" t="s">
        <v>1377</v>
      </c>
      <c r="F1230" s="81">
        <v>400</v>
      </c>
      <c r="G1230" s="35"/>
      <c r="H1230" s="335"/>
      <c r="I1230" s="335"/>
      <c r="J1230" s="35"/>
      <c r="K1230" s="35"/>
    </row>
    <row r="1231" spans="2:11" s="19" customFormat="1" ht="63" hidden="1">
      <c r="B1231" s="125" t="s">
        <v>1618</v>
      </c>
      <c r="C1231" s="70" t="s">
        <v>30</v>
      </c>
      <c r="D1231" s="71" t="s">
        <v>28</v>
      </c>
      <c r="E1231" s="106" t="s">
        <v>479</v>
      </c>
      <c r="F1231" s="81">
        <v>400</v>
      </c>
      <c r="G1231" s="35"/>
      <c r="H1231" s="335"/>
      <c r="I1231" s="335"/>
      <c r="J1231" s="35"/>
      <c r="K1231" s="35"/>
    </row>
    <row r="1232" spans="2:11" s="19" customFormat="1" ht="15.75">
      <c r="B1232" s="146" t="s">
        <v>1921</v>
      </c>
      <c r="C1232" s="40" t="s">
        <v>30</v>
      </c>
      <c r="D1232" s="2" t="s">
        <v>28</v>
      </c>
      <c r="E1232" s="114" t="s">
        <v>752</v>
      </c>
      <c r="F1232" s="4"/>
      <c r="G1232" s="35">
        <f aca="true" t="shared" si="68" ref="G1232:K1233">G1233</f>
        <v>22735</v>
      </c>
      <c r="H1232" s="335">
        <f t="shared" si="68"/>
        <v>22735</v>
      </c>
      <c r="I1232" s="335">
        <f t="shared" si="68"/>
        <v>22735</v>
      </c>
      <c r="J1232" s="35">
        <f t="shared" si="68"/>
        <v>0</v>
      </c>
      <c r="K1232" s="35">
        <f t="shared" si="68"/>
        <v>22735</v>
      </c>
    </row>
    <row r="1233" spans="2:11" s="20" customFormat="1" ht="35.25" customHeight="1">
      <c r="B1233" s="270" t="s">
        <v>1919</v>
      </c>
      <c r="C1233" s="40" t="s">
        <v>30</v>
      </c>
      <c r="D1233" s="2" t="s">
        <v>28</v>
      </c>
      <c r="E1233" s="114" t="s">
        <v>753</v>
      </c>
      <c r="F1233" s="4"/>
      <c r="G1233" s="35">
        <f t="shared" si="68"/>
        <v>22735</v>
      </c>
      <c r="H1233" s="335">
        <f t="shared" si="68"/>
        <v>22735</v>
      </c>
      <c r="I1233" s="335">
        <f t="shared" si="68"/>
        <v>22735</v>
      </c>
      <c r="J1233" s="35">
        <f t="shared" si="68"/>
        <v>0</v>
      </c>
      <c r="K1233" s="35">
        <f t="shared" si="68"/>
        <v>22735</v>
      </c>
    </row>
    <row r="1234" spans="2:11" s="20" customFormat="1" ht="47.25">
      <c r="B1234" s="121" t="s">
        <v>748</v>
      </c>
      <c r="C1234" s="40" t="s">
        <v>30</v>
      </c>
      <c r="D1234" s="2" t="s">
        <v>28</v>
      </c>
      <c r="E1234" s="114" t="s">
        <v>754</v>
      </c>
      <c r="F1234" s="4">
        <v>600</v>
      </c>
      <c r="G1234" s="35">
        <v>22735</v>
      </c>
      <c r="H1234" s="335">
        <v>22735</v>
      </c>
      <c r="I1234" s="335">
        <v>22735</v>
      </c>
      <c r="J1234" s="35"/>
      <c r="K1234" s="35">
        <f>G1234+J1234</f>
        <v>22735</v>
      </c>
    </row>
    <row r="1235" spans="2:11" s="20" customFormat="1" ht="15.75">
      <c r="B1235" s="232" t="s">
        <v>1922</v>
      </c>
      <c r="C1235" s="40" t="s">
        <v>30</v>
      </c>
      <c r="D1235" s="2" t="s">
        <v>28</v>
      </c>
      <c r="E1235" s="114" t="s">
        <v>755</v>
      </c>
      <c r="F1235" s="4"/>
      <c r="G1235" s="35">
        <f>G1238+G1236</f>
        <v>16860</v>
      </c>
      <c r="H1235" s="335">
        <f>H1238+H1236</f>
        <v>17619</v>
      </c>
      <c r="I1235" s="335">
        <f>I1238+I1236</f>
        <v>18324</v>
      </c>
      <c r="J1235" s="35">
        <f>J1238+J1236</f>
        <v>0</v>
      </c>
      <c r="K1235" s="35">
        <f>K1238+K1236</f>
        <v>16860</v>
      </c>
    </row>
    <row r="1236" spans="2:11" s="20" customFormat="1" ht="36.75" customHeight="1" hidden="1">
      <c r="B1236" s="121" t="s">
        <v>1923</v>
      </c>
      <c r="C1236" s="40" t="s">
        <v>30</v>
      </c>
      <c r="D1236" s="2" t="s">
        <v>28</v>
      </c>
      <c r="E1236" s="114" t="s">
        <v>803</v>
      </c>
      <c r="F1236" s="4"/>
      <c r="G1236" s="35">
        <f>G1237</f>
        <v>0</v>
      </c>
      <c r="H1236" s="335">
        <f>H1237</f>
        <v>0</v>
      </c>
      <c r="I1236" s="335">
        <f>I1237</f>
        <v>0</v>
      </c>
      <c r="J1236" s="35">
        <f>J1237</f>
        <v>0</v>
      </c>
      <c r="K1236" s="35">
        <f>K1237</f>
        <v>0</v>
      </c>
    </row>
    <row r="1237" spans="2:11" s="20" customFormat="1" ht="47.25" hidden="1">
      <c r="B1237" s="121" t="s">
        <v>1402</v>
      </c>
      <c r="C1237" s="40" t="s">
        <v>30</v>
      </c>
      <c r="D1237" s="2" t="s">
        <v>28</v>
      </c>
      <c r="E1237" s="114" t="s">
        <v>805</v>
      </c>
      <c r="F1237" s="4" t="s">
        <v>18</v>
      </c>
      <c r="G1237" s="35"/>
      <c r="H1237" s="335"/>
      <c r="I1237" s="335"/>
      <c r="J1237" s="35"/>
      <c r="K1237" s="35"/>
    </row>
    <row r="1238" spans="2:11" s="20" customFormat="1" ht="52.5" customHeight="1">
      <c r="B1238" s="144" t="s">
        <v>1924</v>
      </c>
      <c r="C1238" s="40" t="s">
        <v>30</v>
      </c>
      <c r="D1238" s="2" t="s">
        <v>28</v>
      </c>
      <c r="E1238" s="114" t="s">
        <v>756</v>
      </c>
      <c r="F1238" s="4"/>
      <c r="G1238" s="35">
        <f>G1239</f>
        <v>16860</v>
      </c>
      <c r="H1238" s="335">
        <f>H1239</f>
        <v>17619</v>
      </c>
      <c r="I1238" s="335">
        <f>I1239</f>
        <v>18324</v>
      </c>
      <c r="J1238" s="35">
        <f>J1239</f>
        <v>0</v>
      </c>
      <c r="K1238" s="35">
        <f>K1239</f>
        <v>16860</v>
      </c>
    </row>
    <row r="1239" spans="2:11" s="20" customFormat="1" ht="63">
      <c r="B1239" s="232" t="s">
        <v>757</v>
      </c>
      <c r="C1239" s="40" t="s">
        <v>30</v>
      </c>
      <c r="D1239" s="2" t="s">
        <v>28</v>
      </c>
      <c r="E1239" s="114" t="s">
        <v>758</v>
      </c>
      <c r="F1239" s="22">
        <v>300</v>
      </c>
      <c r="G1239" s="35">
        <v>16860</v>
      </c>
      <c r="H1239" s="335">
        <v>17619</v>
      </c>
      <c r="I1239" s="335">
        <v>18324</v>
      </c>
      <c r="J1239" s="35"/>
      <c r="K1239" s="35">
        <f>G1239+J1239</f>
        <v>16860</v>
      </c>
    </row>
    <row r="1240" spans="2:11" s="20" customFormat="1" ht="31.5">
      <c r="B1240" s="144" t="s">
        <v>1925</v>
      </c>
      <c r="C1240" s="40" t="s">
        <v>30</v>
      </c>
      <c r="D1240" s="2" t="s">
        <v>28</v>
      </c>
      <c r="E1240" s="114" t="s">
        <v>759</v>
      </c>
      <c r="F1240" s="4"/>
      <c r="G1240" s="35">
        <f>G1241+G1247</f>
        <v>2636235</v>
      </c>
      <c r="H1240" s="335">
        <f>H1241+H1247</f>
        <v>2982217</v>
      </c>
      <c r="I1240" s="335">
        <f>I1241+I1247</f>
        <v>3116242</v>
      </c>
      <c r="J1240" s="35">
        <f>J1241+J1247</f>
        <v>37753</v>
      </c>
      <c r="K1240" s="35">
        <f>K1241+K1247</f>
        <v>2673988</v>
      </c>
    </row>
    <row r="1241" spans="2:11" s="21" customFormat="1" ht="31.5">
      <c r="B1241" s="146" t="s">
        <v>452</v>
      </c>
      <c r="C1241" s="40" t="s">
        <v>30</v>
      </c>
      <c r="D1241" s="2" t="s">
        <v>28</v>
      </c>
      <c r="E1241" s="114" t="s">
        <v>760</v>
      </c>
      <c r="F1241" s="4"/>
      <c r="G1241" s="35">
        <f>G1242</f>
        <v>2636235</v>
      </c>
      <c r="H1241" s="335">
        <f>H1242</f>
        <v>2982217</v>
      </c>
      <c r="I1241" s="335">
        <f>I1242</f>
        <v>3116242</v>
      </c>
      <c r="J1241" s="35">
        <f>J1242</f>
        <v>37753</v>
      </c>
      <c r="K1241" s="35">
        <f>K1242</f>
        <v>2673988</v>
      </c>
    </row>
    <row r="1242" spans="2:11" s="21" customFormat="1" ht="31.5">
      <c r="B1242" s="232" t="s">
        <v>761</v>
      </c>
      <c r="C1242" s="40" t="s">
        <v>30</v>
      </c>
      <c r="D1242" s="2" t="s">
        <v>28</v>
      </c>
      <c r="E1242" s="114" t="s">
        <v>779</v>
      </c>
      <c r="F1242" s="4"/>
      <c r="G1242" s="35">
        <f>G1243+G1244+G1245+G1246</f>
        <v>2636235</v>
      </c>
      <c r="H1242" s="335">
        <f>H1243+H1244+H1245+H1246</f>
        <v>2982217</v>
      </c>
      <c r="I1242" s="335">
        <f>I1243+I1244+I1245+I1246</f>
        <v>3116242</v>
      </c>
      <c r="J1242" s="35">
        <f>J1243+J1244+J1245+J1246</f>
        <v>37753</v>
      </c>
      <c r="K1242" s="35">
        <f>K1243+K1244+K1245+K1246</f>
        <v>2673988</v>
      </c>
    </row>
    <row r="1243" spans="2:11" s="21" customFormat="1" ht="78.75">
      <c r="B1243" s="144" t="s">
        <v>146</v>
      </c>
      <c r="C1243" s="40" t="s">
        <v>30</v>
      </c>
      <c r="D1243" s="2" t="s">
        <v>28</v>
      </c>
      <c r="E1243" s="114" t="s">
        <v>779</v>
      </c>
      <c r="F1243" s="4">
        <v>100</v>
      </c>
      <c r="G1243" s="35">
        <v>854391</v>
      </c>
      <c r="H1243" s="335">
        <v>989908</v>
      </c>
      <c r="I1243" s="335">
        <v>1029614</v>
      </c>
      <c r="J1243" s="35"/>
      <c r="K1243" s="35">
        <f>G1243+J1243</f>
        <v>854391</v>
      </c>
    </row>
    <row r="1244" spans="2:11" s="21" customFormat="1" ht="47.25">
      <c r="B1244" s="232" t="s">
        <v>763</v>
      </c>
      <c r="C1244" s="40" t="s">
        <v>30</v>
      </c>
      <c r="D1244" s="2" t="s">
        <v>28</v>
      </c>
      <c r="E1244" s="114" t="s">
        <v>779</v>
      </c>
      <c r="F1244" s="22">
        <v>200</v>
      </c>
      <c r="G1244" s="35">
        <v>177582</v>
      </c>
      <c r="H1244" s="335">
        <v>177582</v>
      </c>
      <c r="I1244" s="335">
        <v>177582</v>
      </c>
      <c r="J1244" s="35">
        <v>3173</v>
      </c>
      <c r="K1244" s="35">
        <f>G1244+J1244</f>
        <v>180755</v>
      </c>
    </row>
    <row r="1245" spans="2:11" s="21" customFormat="1" ht="47.25">
      <c r="B1245" s="146" t="s">
        <v>353</v>
      </c>
      <c r="C1245" s="40" t="s">
        <v>30</v>
      </c>
      <c r="D1245" s="2" t="s">
        <v>28</v>
      </c>
      <c r="E1245" s="114" t="s">
        <v>779</v>
      </c>
      <c r="F1245" s="4">
        <v>600</v>
      </c>
      <c r="G1245" s="35">
        <v>1583990</v>
      </c>
      <c r="H1245" s="335">
        <v>1794455</v>
      </c>
      <c r="I1245" s="335">
        <v>1888774</v>
      </c>
      <c r="J1245" s="35">
        <f>-10185-560+41459+3866</f>
        <v>34580</v>
      </c>
      <c r="K1245" s="35">
        <f>G1245+J1245</f>
        <v>1618570</v>
      </c>
    </row>
    <row r="1246" spans="2:11" s="21" customFormat="1" ht="31.5">
      <c r="B1246" s="121" t="s">
        <v>147</v>
      </c>
      <c r="C1246" s="40" t="s">
        <v>30</v>
      </c>
      <c r="D1246" s="2" t="s">
        <v>28</v>
      </c>
      <c r="E1246" s="114" t="s">
        <v>779</v>
      </c>
      <c r="F1246" s="4">
        <v>800</v>
      </c>
      <c r="G1246" s="35">
        <v>20272</v>
      </c>
      <c r="H1246" s="335">
        <v>20272</v>
      </c>
      <c r="I1246" s="335">
        <v>20272</v>
      </c>
      <c r="J1246" s="35"/>
      <c r="K1246" s="35">
        <f>G1246+J1246</f>
        <v>20272</v>
      </c>
    </row>
    <row r="1247" spans="2:11" s="21" customFormat="1" ht="47.25" hidden="1">
      <c r="B1247" s="307" t="s">
        <v>1926</v>
      </c>
      <c r="C1247" s="308" t="s">
        <v>30</v>
      </c>
      <c r="D1247" s="309" t="s">
        <v>28</v>
      </c>
      <c r="E1247" s="310" t="s">
        <v>1369</v>
      </c>
      <c r="F1247" s="311"/>
      <c r="G1247" s="35">
        <f>G1248+G1249</f>
        <v>0</v>
      </c>
      <c r="H1247" s="335">
        <f>H1248+H1249</f>
        <v>0</v>
      </c>
      <c r="I1247" s="335">
        <f>I1248+I1249</f>
        <v>0</v>
      </c>
      <c r="J1247" s="35">
        <f>J1248+J1249</f>
        <v>0</v>
      </c>
      <c r="K1247" s="35">
        <f>K1248+K1249</f>
        <v>0</v>
      </c>
    </row>
    <row r="1248" spans="2:11" s="21" customFormat="1" ht="126" hidden="1">
      <c r="B1248" s="307" t="s">
        <v>1417</v>
      </c>
      <c r="C1248" s="308" t="s">
        <v>30</v>
      </c>
      <c r="D1248" s="309" t="s">
        <v>28</v>
      </c>
      <c r="E1248" s="310" t="s">
        <v>1370</v>
      </c>
      <c r="F1248" s="312">
        <v>200</v>
      </c>
      <c r="G1248" s="35"/>
      <c r="H1248" s="335"/>
      <c r="I1248" s="335"/>
      <c r="J1248" s="35"/>
      <c r="K1248" s="35"/>
    </row>
    <row r="1249" spans="2:11" s="21" customFormat="1" ht="126" hidden="1">
      <c r="B1249" s="307" t="s">
        <v>1418</v>
      </c>
      <c r="C1249" s="308" t="s">
        <v>30</v>
      </c>
      <c r="D1249" s="309" t="s">
        <v>28</v>
      </c>
      <c r="E1249" s="310" t="s">
        <v>1370</v>
      </c>
      <c r="F1249" s="312">
        <v>600</v>
      </c>
      <c r="G1249" s="35"/>
      <c r="H1249" s="335"/>
      <c r="I1249" s="335"/>
      <c r="J1249" s="35"/>
      <c r="K1249" s="35"/>
    </row>
    <row r="1250" spans="2:11" s="21" customFormat="1" ht="31.5">
      <c r="B1250" s="121" t="s">
        <v>1879</v>
      </c>
      <c r="C1250" s="40" t="s">
        <v>30</v>
      </c>
      <c r="D1250" s="2" t="s">
        <v>28</v>
      </c>
      <c r="E1250" s="195" t="s">
        <v>29</v>
      </c>
      <c r="F1250" s="4"/>
      <c r="G1250" s="35">
        <f aca="true" t="shared" si="69" ref="G1250:K1251">G1251</f>
        <v>2163</v>
      </c>
      <c r="H1250" s="335">
        <f t="shared" si="69"/>
        <v>2163</v>
      </c>
      <c r="I1250" s="335">
        <f t="shared" si="69"/>
        <v>2163</v>
      </c>
      <c r="J1250" s="35">
        <f t="shared" si="69"/>
        <v>1660</v>
      </c>
      <c r="K1250" s="35">
        <f t="shared" si="69"/>
        <v>3823</v>
      </c>
    </row>
    <row r="1251" spans="2:11" s="21" customFormat="1" ht="18.75" customHeight="1">
      <c r="B1251" s="121" t="s">
        <v>2038</v>
      </c>
      <c r="C1251" s="40" t="s">
        <v>30</v>
      </c>
      <c r="D1251" s="2" t="s">
        <v>28</v>
      </c>
      <c r="E1251" s="195" t="s">
        <v>621</v>
      </c>
      <c r="F1251" s="4"/>
      <c r="G1251" s="35">
        <f t="shared" si="69"/>
        <v>2163</v>
      </c>
      <c r="H1251" s="335">
        <f t="shared" si="69"/>
        <v>2163</v>
      </c>
      <c r="I1251" s="335">
        <f t="shared" si="69"/>
        <v>2163</v>
      </c>
      <c r="J1251" s="35">
        <f t="shared" si="69"/>
        <v>1660</v>
      </c>
      <c r="K1251" s="35">
        <f t="shared" si="69"/>
        <v>3823</v>
      </c>
    </row>
    <row r="1252" spans="2:11" s="21" customFormat="1" ht="94.5">
      <c r="B1252" s="145" t="s">
        <v>2043</v>
      </c>
      <c r="C1252" s="40" t="s">
        <v>30</v>
      </c>
      <c r="D1252" s="2" t="s">
        <v>28</v>
      </c>
      <c r="E1252" s="195" t="s">
        <v>173</v>
      </c>
      <c r="F1252" s="4"/>
      <c r="G1252" s="35">
        <f>G1254+G1253+G1255</f>
        <v>2163</v>
      </c>
      <c r="H1252" s="335">
        <f>H1254+H1253+H1255</f>
        <v>2163</v>
      </c>
      <c r="I1252" s="335">
        <f>I1254+I1253+I1255</f>
        <v>2163</v>
      </c>
      <c r="J1252" s="35">
        <f>J1254+J1253+J1255</f>
        <v>1660</v>
      </c>
      <c r="K1252" s="35">
        <f>K1254+K1253+K1255</f>
        <v>3823</v>
      </c>
    </row>
    <row r="1253" spans="2:11" s="21" customFormat="1" ht="47.25" hidden="1">
      <c r="B1253" s="302" t="s">
        <v>1851</v>
      </c>
      <c r="C1253" s="40" t="s">
        <v>30</v>
      </c>
      <c r="D1253" s="2" t="s">
        <v>28</v>
      </c>
      <c r="E1253" s="195" t="s">
        <v>1331</v>
      </c>
      <c r="F1253" s="4" t="s">
        <v>18</v>
      </c>
      <c r="G1253" s="35"/>
      <c r="H1253" s="335"/>
      <c r="I1253" s="335"/>
      <c r="J1253" s="35"/>
      <c r="K1253" s="35"/>
    </row>
    <row r="1254" spans="2:11" s="21" customFormat="1" ht="47.25" hidden="1">
      <c r="B1254" s="121" t="s">
        <v>1927</v>
      </c>
      <c r="C1254" s="40" t="s">
        <v>30</v>
      </c>
      <c r="D1254" s="2" t="s">
        <v>28</v>
      </c>
      <c r="E1254" s="195" t="s">
        <v>158</v>
      </c>
      <c r="F1254" s="4" t="s">
        <v>10</v>
      </c>
      <c r="G1254" s="35"/>
      <c r="H1254" s="335"/>
      <c r="I1254" s="335"/>
      <c r="J1254" s="35"/>
      <c r="K1254" s="35"/>
    </row>
    <row r="1255" spans="2:11" s="21" customFormat="1" ht="50.25" customHeight="1">
      <c r="B1255" s="121" t="s">
        <v>2058</v>
      </c>
      <c r="C1255" s="40" t="s">
        <v>30</v>
      </c>
      <c r="D1255" s="2" t="s">
        <v>28</v>
      </c>
      <c r="E1255" s="195" t="s">
        <v>158</v>
      </c>
      <c r="F1255" s="4" t="s">
        <v>18</v>
      </c>
      <c r="G1255" s="35">
        <v>2163</v>
      </c>
      <c r="H1255" s="335">
        <v>2163</v>
      </c>
      <c r="I1255" s="335">
        <v>2163</v>
      </c>
      <c r="J1255" s="35">
        <v>1660</v>
      </c>
      <c r="K1255" s="35">
        <f>G1255+J1255</f>
        <v>3823</v>
      </c>
    </row>
    <row r="1256" spans="2:11" s="21" customFormat="1" ht="33.75" customHeight="1">
      <c r="B1256" s="121" t="s">
        <v>1677</v>
      </c>
      <c r="C1256" s="40" t="s">
        <v>30</v>
      </c>
      <c r="D1256" s="2" t="s">
        <v>28</v>
      </c>
      <c r="E1256" s="106">
        <v>11</v>
      </c>
      <c r="F1256" s="81"/>
      <c r="G1256" s="95">
        <f aca="true" t="shared" si="70" ref="G1256:K1258">G1257</f>
        <v>4633</v>
      </c>
      <c r="H1256" s="345">
        <f t="shared" si="70"/>
        <v>0</v>
      </c>
      <c r="I1256" s="345">
        <f t="shared" si="70"/>
        <v>0</v>
      </c>
      <c r="J1256" s="95">
        <f t="shared" si="70"/>
        <v>0</v>
      </c>
      <c r="K1256" s="95">
        <f t="shared" si="70"/>
        <v>4633</v>
      </c>
    </row>
    <row r="1257" spans="2:11" s="21" customFormat="1" ht="15.75">
      <c r="B1257" s="121" t="s">
        <v>1708</v>
      </c>
      <c r="C1257" s="40" t="s">
        <v>30</v>
      </c>
      <c r="D1257" s="2" t="s">
        <v>28</v>
      </c>
      <c r="E1257" s="110" t="s">
        <v>260</v>
      </c>
      <c r="F1257" s="81"/>
      <c r="G1257" s="95">
        <f t="shared" si="70"/>
        <v>4633</v>
      </c>
      <c r="H1257" s="345">
        <f t="shared" si="70"/>
        <v>0</v>
      </c>
      <c r="I1257" s="345">
        <f t="shared" si="70"/>
        <v>0</v>
      </c>
      <c r="J1257" s="95">
        <f t="shared" si="70"/>
        <v>0</v>
      </c>
      <c r="K1257" s="95">
        <f t="shared" si="70"/>
        <v>4633</v>
      </c>
    </row>
    <row r="1258" spans="2:11" s="21" customFormat="1" ht="47.25">
      <c r="B1258" s="121" t="s">
        <v>1796</v>
      </c>
      <c r="C1258" s="40" t="s">
        <v>30</v>
      </c>
      <c r="D1258" s="2" t="s">
        <v>28</v>
      </c>
      <c r="E1258" s="110" t="s">
        <v>319</v>
      </c>
      <c r="F1258" s="107"/>
      <c r="G1258" s="95">
        <f t="shared" si="70"/>
        <v>4633</v>
      </c>
      <c r="H1258" s="345">
        <f t="shared" si="70"/>
        <v>0</v>
      </c>
      <c r="I1258" s="345">
        <f t="shared" si="70"/>
        <v>0</v>
      </c>
      <c r="J1258" s="95">
        <f t="shared" si="70"/>
        <v>0</v>
      </c>
      <c r="K1258" s="95">
        <f t="shared" si="70"/>
        <v>4633</v>
      </c>
    </row>
    <row r="1259" spans="2:11" s="21" customFormat="1" ht="69" customHeight="1" thickBot="1">
      <c r="B1259" s="121" t="s">
        <v>1847</v>
      </c>
      <c r="C1259" s="40" t="s">
        <v>30</v>
      </c>
      <c r="D1259" s="2" t="s">
        <v>28</v>
      </c>
      <c r="E1259" s="22" t="s">
        <v>321</v>
      </c>
      <c r="F1259" s="81">
        <v>400</v>
      </c>
      <c r="G1259" s="35">
        <v>4633</v>
      </c>
      <c r="H1259" s="335"/>
      <c r="I1259" s="335"/>
      <c r="J1259" s="35"/>
      <c r="K1259" s="35">
        <f>G1259+J1259</f>
        <v>4633</v>
      </c>
    </row>
    <row r="1260" spans="2:11" s="21" customFormat="1" ht="16.5" hidden="1" thickBot="1">
      <c r="B1260" s="121" t="s">
        <v>149</v>
      </c>
      <c r="C1260" s="40" t="s">
        <v>30</v>
      </c>
      <c r="D1260" s="2" t="s">
        <v>28</v>
      </c>
      <c r="E1260" s="195" t="s">
        <v>514</v>
      </c>
      <c r="F1260" s="4"/>
      <c r="G1260" s="35">
        <f>G1261</f>
        <v>0</v>
      </c>
      <c r="H1260" s="335">
        <f>H1261</f>
        <v>0</v>
      </c>
      <c r="I1260" s="335">
        <f>I1261</f>
        <v>0</v>
      </c>
      <c r="J1260" s="35">
        <f>J1261</f>
        <v>0</v>
      </c>
      <c r="K1260" s="35">
        <f>K1261</f>
        <v>0</v>
      </c>
    </row>
    <row r="1261" spans="2:11" s="21" customFormat="1" ht="16.5" hidden="1" thickBot="1">
      <c r="B1261" s="121" t="s">
        <v>150</v>
      </c>
      <c r="C1261" s="40" t="s">
        <v>30</v>
      </c>
      <c r="D1261" s="2" t="s">
        <v>28</v>
      </c>
      <c r="E1261" s="195" t="s">
        <v>382</v>
      </c>
      <c r="F1261" s="4"/>
      <c r="G1261" s="35">
        <f>G1262+G1263</f>
        <v>0</v>
      </c>
      <c r="H1261" s="335">
        <f>H1262+H1263</f>
        <v>0</v>
      </c>
      <c r="I1261" s="335">
        <f>I1262+I1263</f>
        <v>0</v>
      </c>
      <c r="J1261" s="35">
        <f>J1262+J1263</f>
        <v>0</v>
      </c>
      <c r="K1261" s="35">
        <f>K1262+K1263</f>
        <v>0</v>
      </c>
    </row>
    <row r="1262" spans="2:11" s="21" customFormat="1" ht="32.25" hidden="1" thickBot="1">
      <c r="B1262" s="121" t="s">
        <v>1267</v>
      </c>
      <c r="C1262" s="40" t="s">
        <v>30</v>
      </c>
      <c r="D1262" s="2" t="s">
        <v>28</v>
      </c>
      <c r="E1262" s="195" t="s">
        <v>1115</v>
      </c>
      <c r="F1262" s="4" t="s">
        <v>1226</v>
      </c>
      <c r="G1262" s="35"/>
      <c r="H1262" s="335"/>
      <c r="I1262" s="335"/>
      <c r="J1262" s="35"/>
      <c r="K1262" s="35"/>
    </row>
    <row r="1263" spans="2:11" s="21" customFormat="1" ht="66.75" hidden="1" thickBot="1">
      <c r="B1263" s="305" t="s">
        <v>1291</v>
      </c>
      <c r="C1263" s="40" t="s">
        <v>30</v>
      </c>
      <c r="D1263" s="2" t="s">
        <v>28</v>
      </c>
      <c r="E1263" s="195" t="s">
        <v>1290</v>
      </c>
      <c r="F1263" s="4" t="s">
        <v>64</v>
      </c>
      <c r="G1263" s="35"/>
      <c r="H1263" s="335"/>
      <c r="I1263" s="335"/>
      <c r="J1263" s="35"/>
      <c r="K1263" s="35"/>
    </row>
    <row r="1264" spans="2:11" s="21" customFormat="1" ht="16.5" thickBot="1">
      <c r="B1264" s="269" t="s">
        <v>85</v>
      </c>
      <c r="C1264" s="8" t="s">
        <v>60</v>
      </c>
      <c r="D1264" s="9" t="s">
        <v>26</v>
      </c>
      <c r="E1264" s="23"/>
      <c r="F1264" s="23"/>
      <c r="G1264" s="33" t="e">
        <f>G1265</f>
        <v>#REF!</v>
      </c>
      <c r="H1264" s="332" t="e">
        <f>H1265</f>
        <v>#REF!</v>
      </c>
      <c r="I1264" s="332" t="e">
        <f>I1265</f>
        <v>#REF!</v>
      </c>
      <c r="J1264" s="33" t="e">
        <f>J1265</f>
        <v>#REF!</v>
      </c>
      <c r="K1264" s="33">
        <f>K1265</f>
        <v>562383</v>
      </c>
    </row>
    <row r="1265" spans="2:11" s="21" customFormat="1" ht="31.5">
      <c r="B1265" s="232" t="s">
        <v>1928</v>
      </c>
      <c r="C1265" s="40" t="s">
        <v>30</v>
      </c>
      <c r="D1265" s="2" t="s">
        <v>3</v>
      </c>
      <c r="E1265" s="114" t="s">
        <v>109</v>
      </c>
      <c r="F1265" s="4"/>
      <c r="G1265" s="35" t="e">
        <f>G1269+G1278++G1292+G1275+G1266+G1272</f>
        <v>#REF!</v>
      </c>
      <c r="H1265" s="335" t="e">
        <f>H1269+H1278++H1292+H1275+H1266+H1272</f>
        <v>#REF!</v>
      </c>
      <c r="I1265" s="335" t="e">
        <f>I1269+I1278++I1292+I1275+I1266+I1272</f>
        <v>#REF!</v>
      </c>
      <c r="J1265" s="35" t="e">
        <f>J1269+J1278++J1292+J1275+J1266+J1272</f>
        <v>#REF!</v>
      </c>
      <c r="K1265" s="35">
        <f>K1269+K1278++K1292+K1275+K1266+K1272</f>
        <v>562383</v>
      </c>
    </row>
    <row r="1266" spans="2:11" s="21" customFormat="1" ht="15.75" hidden="1">
      <c r="B1266" s="146" t="s">
        <v>1901</v>
      </c>
      <c r="C1266" s="70" t="s">
        <v>30</v>
      </c>
      <c r="D1266" s="2" t="s">
        <v>3</v>
      </c>
      <c r="E1266" s="130" t="s">
        <v>1436</v>
      </c>
      <c r="F1266" s="81"/>
      <c r="G1266" s="211">
        <f aca="true" t="shared" si="71" ref="G1266:K1267">G1267</f>
        <v>0</v>
      </c>
      <c r="H1266" s="356">
        <f t="shared" si="71"/>
        <v>0</v>
      </c>
      <c r="I1266" s="356">
        <f t="shared" si="71"/>
        <v>0</v>
      </c>
      <c r="J1266" s="211">
        <f t="shared" si="71"/>
        <v>0</v>
      </c>
      <c r="K1266" s="211">
        <f t="shared" si="71"/>
        <v>0</v>
      </c>
    </row>
    <row r="1267" spans="2:11" s="21" customFormat="1" ht="15.75" hidden="1">
      <c r="B1267" s="146" t="s">
        <v>1902</v>
      </c>
      <c r="C1267" s="70" t="s">
        <v>30</v>
      </c>
      <c r="D1267" s="2" t="s">
        <v>3</v>
      </c>
      <c r="E1267" s="130" t="s">
        <v>1437</v>
      </c>
      <c r="F1267" s="81"/>
      <c r="G1267" s="211">
        <f t="shared" si="71"/>
        <v>0</v>
      </c>
      <c r="H1267" s="356">
        <f t="shared" si="71"/>
        <v>0</v>
      </c>
      <c r="I1267" s="356">
        <f t="shared" si="71"/>
        <v>0</v>
      </c>
      <c r="J1267" s="211">
        <f t="shared" si="71"/>
        <v>0</v>
      </c>
      <c r="K1267" s="211">
        <f t="shared" si="71"/>
        <v>0</v>
      </c>
    </row>
    <row r="1268" spans="2:11" s="21" customFormat="1" ht="47.25" hidden="1">
      <c r="B1268" s="146" t="s">
        <v>1439</v>
      </c>
      <c r="C1268" s="70" t="s">
        <v>30</v>
      </c>
      <c r="D1268" s="2" t="s">
        <v>3</v>
      </c>
      <c r="E1268" s="130" t="s">
        <v>1438</v>
      </c>
      <c r="F1268" s="81">
        <v>600</v>
      </c>
      <c r="G1268" s="211"/>
      <c r="H1268" s="356"/>
      <c r="I1268" s="356"/>
      <c r="J1268" s="211"/>
      <c r="K1268" s="211"/>
    </row>
    <row r="1269" spans="2:11" s="21" customFormat="1" ht="47.25">
      <c r="B1269" s="150" t="s">
        <v>1929</v>
      </c>
      <c r="C1269" s="40" t="s">
        <v>30</v>
      </c>
      <c r="D1269" s="2" t="s">
        <v>3</v>
      </c>
      <c r="E1269" s="114" t="s">
        <v>473</v>
      </c>
      <c r="F1269" s="3"/>
      <c r="G1269" s="35">
        <f aca="true" t="shared" si="72" ref="G1269:K1270">G1270</f>
        <v>89633</v>
      </c>
      <c r="H1269" s="335">
        <f t="shared" si="72"/>
        <v>89633</v>
      </c>
      <c r="I1269" s="335">
        <f t="shared" si="72"/>
        <v>89633</v>
      </c>
      <c r="J1269" s="35">
        <f t="shared" si="72"/>
        <v>97596</v>
      </c>
      <c r="K1269" s="35">
        <f t="shared" si="72"/>
        <v>187229</v>
      </c>
    </row>
    <row r="1270" spans="2:11" s="21" customFormat="1" ht="63">
      <c r="B1270" s="232" t="s">
        <v>1930</v>
      </c>
      <c r="C1270" s="40" t="s">
        <v>30</v>
      </c>
      <c r="D1270" s="2" t="s">
        <v>3</v>
      </c>
      <c r="E1270" s="114" t="s">
        <v>732</v>
      </c>
      <c r="F1270" s="4"/>
      <c r="G1270" s="35">
        <f t="shared" si="72"/>
        <v>89633</v>
      </c>
      <c r="H1270" s="335">
        <f t="shared" si="72"/>
        <v>89633</v>
      </c>
      <c r="I1270" s="335">
        <f t="shared" si="72"/>
        <v>89633</v>
      </c>
      <c r="J1270" s="35">
        <f t="shared" si="72"/>
        <v>97596</v>
      </c>
      <c r="K1270" s="35">
        <f t="shared" si="72"/>
        <v>187229</v>
      </c>
    </row>
    <row r="1271" spans="2:11" s="21" customFormat="1" ht="78.75">
      <c r="B1271" s="150" t="s">
        <v>1131</v>
      </c>
      <c r="C1271" s="40" t="s">
        <v>30</v>
      </c>
      <c r="D1271" s="2" t="s">
        <v>3</v>
      </c>
      <c r="E1271" s="114" t="s">
        <v>733</v>
      </c>
      <c r="F1271" s="3">
        <v>200</v>
      </c>
      <c r="G1271" s="35">
        <v>89633</v>
      </c>
      <c r="H1271" s="335">
        <v>89633</v>
      </c>
      <c r="I1271" s="335">
        <v>89633</v>
      </c>
      <c r="J1271" s="35">
        <v>97596</v>
      </c>
      <c r="K1271" s="35">
        <f>G1271+J1271</f>
        <v>187229</v>
      </c>
    </row>
    <row r="1272" spans="2:11" s="21" customFormat="1" ht="31.5">
      <c r="B1272" s="150" t="s">
        <v>1931</v>
      </c>
      <c r="C1272" s="40" t="s">
        <v>30</v>
      </c>
      <c r="D1272" s="2" t="s">
        <v>3</v>
      </c>
      <c r="E1272" s="114" t="s">
        <v>1534</v>
      </c>
      <c r="F1272" s="3"/>
      <c r="G1272" s="35">
        <f aca="true" t="shared" si="73" ref="G1272:K1273">G1273</f>
        <v>3222</v>
      </c>
      <c r="H1272" s="335">
        <f t="shared" si="73"/>
        <v>3222</v>
      </c>
      <c r="I1272" s="335">
        <f t="shared" si="73"/>
        <v>3222</v>
      </c>
      <c r="J1272" s="35">
        <f t="shared" si="73"/>
        <v>0</v>
      </c>
      <c r="K1272" s="35">
        <f t="shared" si="73"/>
        <v>3222</v>
      </c>
    </row>
    <row r="1273" spans="2:11" s="21" customFormat="1" ht="31.5">
      <c r="B1273" s="150" t="s">
        <v>452</v>
      </c>
      <c r="C1273" s="40" t="s">
        <v>30</v>
      </c>
      <c r="D1273" s="2" t="s">
        <v>3</v>
      </c>
      <c r="E1273" s="114" t="s">
        <v>750</v>
      </c>
      <c r="F1273" s="3"/>
      <c r="G1273" s="35">
        <f t="shared" si="73"/>
        <v>3222</v>
      </c>
      <c r="H1273" s="335">
        <f t="shared" si="73"/>
        <v>3222</v>
      </c>
      <c r="I1273" s="335">
        <f t="shared" si="73"/>
        <v>3222</v>
      </c>
      <c r="J1273" s="35">
        <f t="shared" si="73"/>
        <v>0</v>
      </c>
      <c r="K1273" s="35">
        <f t="shared" si="73"/>
        <v>3222</v>
      </c>
    </row>
    <row r="1274" spans="2:11" s="21" customFormat="1" ht="47.25">
      <c r="B1274" s="150" t="s">
        <v>353</v>
      </c>
      <c r="C1274" s="40" t="s">
        <v>30</v>
      </c>
      <c r="D1274" s="2" t="s">
        <v>3</v>
      </c>
      <c r="E1274" s="114" t="s">
        <v>751</v>
      </c>
      <c r="F1274" s="3">
        <v>600</v>
      </c>
      <c r="G1274" s="35">
        <v>3222</v>
      </c>
      <c r="H1274" s="335">
        <v>3222</v>
      </c>
      <c r="I1274" s="335">
        <v>3222</v>
      </c>
      <c r="J1274" s="35"/>
      <c r="K1274" s="35">
        <f>G1274+J1274</f>
        <v>3222</v>
      </c>
    </row>
    <row r="1275" spans="2:11" s="21" customFormat="1" ht="15.75" hidden="1">
      <c r="B1275" s="232" t="s">
        <v>1922</v>
      </c>
      <c r="C1275" s="40" t="s">
        <v>30</v>
      </c>
      <c r="D1275" s="2" t="s">
        <v>3</v>
      </c>
      <c r="E1275" s="114" t="s">
        <v>755</v>
      </c>
      <c r="F1275" s="4"/>
      <c r="G1275" s="35">
        <f aca="true" t="shared" si="74" ref="G1275:K1276">G1276</f>
        <v>0</v>
      </c>
      <c r="H1275" s="335">
        <f t="shared" si="74"/>
        <v>0</v>
      </c>
      <c r="I1275" s="335">
        <f t="shared" si="74"/>
        <v>0</v>
      </c>
      <c r="J1275" s="35">
        <f t="shared" si="74"/>
        <v>0</v>
      </c>
      <c r="K1275" s="35">
        <f t="shared" si="74"/>
        <v>0</v>
      </c>
    </row>
    <row r="1276" spans="2:11" s="21" customFormat="1" ht="31.5" hidden="1">
      <c r="B1276" s="121" t="s">
        <v>1923</v>
      </c>
      <c r="C1276" s="40" t="s">
        <v>30</v>
      </c>
      <c r="D1276" s="2" t="s">
        <v>3</v>
      </c>
      <c r="E1276" s="114" t="s">
        <v>803</v>
      </c>
      <c r="F1276" s="4"/>
      <c r="G1276" s="35">
        <f t="shared" si="74"/>
        <v>0</v>
      </c>
      <c r="H1276" s="335">
        <f t="shared" si="74"/>
        <v>0</v>
      </c>
      <c r="I1276" s="335">
        <f t="shared" si="74"/>
        <v>0</v>
      </c>
      <c r="J1276" s="35">
        <f t="shared" si="74"/>
        <v>0</v>
      </c>
      <c r="K1276" s="35">
        <f t="shared" si="74"/>
        <v>0</v>
      </c>
    </row>
    <row r="1277" spans="2:11" s="21" customFormat="1" ht="47.25" hidden="1">
      <c r="B1277" s="121" t="s">
        <v>1402</v>
      </c>
      <c r="C1277" s="40" t="s">
        <v>30</v>
      </c>
      <c r="D1277" s="2" t="s">
        <v>3</v>
      </c>
      <c r="E1277" s="114" t="s">
        <v>805</v>
      </c>
      <c r="F1277" s="4" t="s">
        <v>18</v>
      </c>
      <c r="G1277" s="35"/>
      <c r="H1277" s="335"/>
      <c r="I1277" s="335"/>
      <c r="J1277" s="35"/>
      <c r="K1277" s="35"/>
    </row>
    <row r="1278" spans="2:11" s="18" customFormat="1" ht="31.5">
      <c r="B1278" s="121" t="s">
        <v>1932</v>
      </c>
      <c r="C1278" s="40" t="s">
        <v>30</v>
      </c>
      <c r="D1278" s="2" t="s">
        <v>3</v>
      </c>
      <c r="E1278" s="132" t="s">
        <v>764</v>
      </c>
      <c r="F1278" s="4"/>
      <c r="G1278" s="35">
        <f>G1279+G1282++G1284+G1288+G1290</f>
        <v>458847</v>
      </c>
      <c r="H1278" s="335">
        <f>H1279+H1282++H1284+H1288+H1290</f>
        <v>324187</v>
      </c>
      <c r="I1278" s="335">
        <f>I1279+I1282++I1284+I1288+I1290</f>
        <v>444344</v>
      </c>
      <c r="J1278" s="35">
        <f>J1279+J1282++J1284+J1288+J1290</f>
        <v>-109596</v>
      </c>
      <c r="K1278" s="35">
        <f>K1279+K1282++K1284+K1288+K1290</f>
        <v>349251</v>
      </c>
    </row>
    <row r="1279" spans="2:11" s="18" customFormat="1" ht="33" customHeight="1">
      <c r="B1279" s="121" t="s">
        <v>1933</v>
      </c>
      <c r="C1279" s="40" t="s">
        <v>30</v>
      </c>
      <c r="D1279" s="2" t="s">
        <v>3</v>
      </c>
      <c r="E1279" s="132" t="s">
        <v>765</v>
      </c>
      <c r="F1279" s="22"/>
      <c r="G1279" s="35">
        <f>G1280+G1281</f>
        <v>328847</v>
      </c>
      <c r="H1279" s="335">
        <f>H1280+H1281</f>
        <v>198080</v>
      </c>
      <c r="I1279" s="335">
        <f>I1280+I1281</f>
        <v>320963</v>
      </c>
      <c r="J1279" s="35">
        <f>J1280+J1281</f>
        <v>-109596</v>
      </c>
      <c r="K1279" s="35">
        <f>K1280+K1281</f>
        <v>219251</v>
      </c>
    </row>
    <row r="1280" spans="2:11" s="18" customFormat="1" ht="47.25">
      <c r="B1280" s="121" t="s">
        <v>766</v>
      </c>
      <c r="C1280" s="40" t="s">
        <v>30</v>
      </c>
      <c r="D1280" s="2" t="s">
        <v>3</v>
      </c>
      <c r="E1280" s="132" t="s">
        <v>767</v>
      </c>
      <c r="F1280" s="4">
        <v>200</v>
      </c>
      <c r="G1280" s="35">
        <v>328847</v>
      </c>
      <c r="H1280" s="335">
        <v>198080</v>
      </c>
      <c r="I1280" s="335">
        <v>320963</v>
      </c>
      <c r="J1280" s="35">
        <v>-109596</v>
      </c>
      <c r="K1280" s="35">
        <f>G1280+J1280</f>
        <v>219251</v>
      </c>
    </row>
    <row r="1281" spans="2:11" s="18" customFormat="1" ht="55.5" customHeight="1" hidden="1">
      <c r="B1281" s="121" t="s">
        <v>1371</v>
      </c>
      <c r="C1281" s="40" t="s">
        <v>30</v>
      </c>
      <c r="D1281" s="2" t="s">
        <v>3</v>
      </c>
      <c r="E1281" s="132" t="s">
        <v>767</v>
      </c>
      <c r="F1281" s="4" t="s">
        <v>18</v>
      </c>
      <c r="G1281" s="35"/>
      <c r="H1281" s="335"/>
      <c r="I1281" s="335"/>
      <c r="J1281" s="35"/>
      <c r="K1281" s="35"/>
    </row>
    <row r="1282" spans="2:11" s="18" customFormat="1" ht="47.25">
      <c r="B1282" s="121" t="s">
        <v>1934</v>
      </c>
      <c r="C1282" s="40" t="s">
        <v>30</v>
      </c>
      <c r="D1282" s="2" t="s">
        <v>3</v>
      </c>
      <c r="E1282" s="132" t="s">
        <v>768</v>
      </c>
      <c r="F1282" s="22"/>
      <c r="G1282" s="35">
        <f>G1283</f>
        <v>700</v>
      </c>
      <c r="H1282" s="335">
        <f>H1283</f>
        <v>700</v>
      </c>
      <c r="I1282" s="335">
        <f>I1283</f>
        <v>700</v>
      </c>
      <c r="J1282" s="35">
        <f>J1283</f>
        <v>0</v>
      </c>
      <c r="K1282" s="35">
        <f>K1283</f>
        <v>700</v>
      </c>
    </row>
    <row r="1283" spans="2:11" s="18" customFormat="1" ht="63">
      <c r="B1283" s="146" t="s">
        <v>1251</v>
      </c>
      <c r="C1283" s="40" t="s">
        <v>30</v>
      </c>
      <c r="D1283" s="2" t="s">
        <v>3</v>
      </c>
      <c r="E1283" s="132" t="s">
        <v>769</v>
      </c>
      <c r="F1283" s="22">
        <v>200</v>
      </c>
      <c r="G1283" s="35">
        <v>700</v>
      </c>
      <c r="H1283" s="335">
        <v>700</v>
      </c>
      <c r="I1283" s="335">
        <v>700</v>
      </c>
      <c r="J1283" s="35"/>
      <c r="K1283" s="35">
        <f>G1283+J1283</f>
        <v>700</v>
      </c>
    </row>
    <row r="1284" spans="2:11" s="18" customFormat="1" ht="94.5" hidden="1">
      <c r="B1284" s="150" t="s">
        <v>1935</v>
      </c>
      <c r="C1284" s="40" t="s">
        <v>30</v>
      </c>
      <c r="D1284" s="2" t="s">
        <v>3</v>
      </c>
      <c r="E1284" s="132" t="s">
        <v>770</v>
      </c>
      <c r="F1284" s="22" t="s">
        <v>731</v>
      </c>
      <c r="G1284" s="35">
        <f>G1285+G1286+G1287</f>
        <v>0</v>
      </c>
      <c r="H1284" s="335">
        <f>H1285+H1286+H1287</f>
        <v>0</v>
      </c>
      <c r="I1284" s="335">
        <f>I1285+I1286+I1287</f>
        <v>0</v>
      </c>
      <c r="J1284" s="35">
        <f>J1285+J1286+J1287</f>
        <v>0</v>
      </c>
      <c r="K1284" s="35">
        <f>K1285+K1286+K1287</f>
        <v>0</v>
      </c>
    </row>
    <row r="1285" spans="2:11" s="18" customFormat="1" ht="141.75" hidden="1">
      <c r="B1285" s="150" t="s">
        <v>771</v>
      </c>
      <c r="C1285" s="40" t="s">
        <v>30</v>
      </c>
      <c r="D1285" s="2" t="s">
        <v>3</v>
      </c>
      <c r="E1285" s="132" t="s">
        <v>772</v>
      </c>
      <c r="F1285" s="22">
        <v>100</v>
      </c>
      <c r="G1285" s="35"/>
      <c r="H1285" s="335"/>
      <c r="I1285" s="335"/>
      <c r="J1285" s="35"/>
      <c r="K1285" s="35"/>
    </row>
    <row r="1286" spans="2:11" s="18" customFormat="1" ht="110.25" hidden="1">
      <c r="B1286" s="150" t="s">
        <v>773</v>
      </c>
      <c r="C1286" s="40" t="s">
        <v>30</v>
      </c>
      <c r="D1286" s="2" t="s">
        <v>3</v>
      </c>
      <c r="E1286" s="132" t="s">
        <v>772</v>
      </c>
      <c r="F1286" s="22">
        <v>200</v>
      </c>
      <c r="G1286" s="35"/>
      <c r="H1286" s="335"/>
      <c r="I1286" s="335"/>
      <c r="J1286" s="35"/>
      <c r="K1286" s="35"/>
    </row>
    <row r="1287" spans="2:11" s="18" customFormat="1" ht="110.25" hidden="1">
      <c r="B1287" s="150" t="s">
        <v>774</v>
      </c>
      <c r="C1287" s="40" t="s">
        <v>30</v>
      </c>
      <c r="D1287" s="2" t="s">
        <v>3</v>
      </c>
      <c r="E1287" s="132" t="s">
        <v>775</v>
      </c>
      <c r="F1287" s="22">
        <v>300</v>
      </c>
      <c r="G1287" s="35"/>
      <c r="H1287" s="335"/>
      <c r="I1287" s="335"/>
      <c r="J1287" s="35"/>
      <c r="K1287" s="35"/>
    </row>
    <row r="1288" spans="2:11" s="18" customFormat="1" ht="78.75" hidden="1">
      <c r="B1288" s="150" t="s">
        <v>1936</v>
      </c>
      <c r="C1288" s="40" t="s">
        <v>30</v>
      </c>
      <c r="D1288" s="2" t="s">
        <v>3</v>
      </c>
      <c r="E1288" s="132" t="s">
        <v>776</v>
      </c>
      <c r="F1288" s="22" t="s">
        <v>731</v>
      </c>
      <c r="G1288" s="35">
        <f>G1289</f>
        <v>0</v>
      </c>
      <c r="H1288" s="335">
        <f>H1289</f>
        <v>0</v>
      </c>
      <c r="I1288" s="335">
        <f>I1289</f>
        <v>0</v>
      </c>
      <c r="J1288" s="35">
        <f>J1289</f>
        <v>0</v>
      </c>
      <c r="K1288" s="35">
        <f>K1289</f>
        <v>0</v>
      </c>
    </row>
    <row r="1289" spans="2:11" s="18" customFormat="1" ht="94.5" hidden="1">
      <c r="B1289" s="121" t="s">
        <v>1256</v>
      </c>
      <c r="C1289" s="40" t="s">
        <v>30</v>
      </c>
      <c r="D1289" s="2" t="s">
        <v>3</v>
      </c>
      <c r="E1289" s="132" t="s">
        <v>777</v>
      </c>
      <c r="F1289" s="22" t="s">
        <v>731</v>
      </c>
      <c r="G1289" s="35"/>
      <c r="H1289" s="335"/>
      <c r="I1289" s="335"/>
      <c r="J1289" s="35"/>
      <c r="K1289" s="35"/>
    </row>
    <row r="1290" spans="2:11" s="18" customFormat="1" ht="31.5">
      <c r="B1290" s="313" t="s">
        <v>1937</v>
      </c>
      <c r="C1290" s="309" t="s">
        <v>30</v>
      </c>
      <c r="D1290" s="309" t="s">
        <v>3</v>
      </c>
      <c r="E1290" s="310" t="s">
        <v>1372</v>
      </c>
      <c r="F1290" s="314"/>
      <c r="G1290" s="35">
        <f>G1291</f>
        <v>129300</v>
      </c>
      <c r="H1290" s="335">
        <f>H1291</f>
        <v>125407</v>
      </c>
      <c r="I1290" s="335">
        <f>I1291</f>
        <v>122681</v>
      </c>
      <c r="J1290" s="35">
        <f>J1291</f>
        <v>0</v>
      </c>
      <c r="K1290" s="35">
        <f>K1291</f>
        <v>129300</v>
      </c>
    </row>
    <row r="1291" spans="2:11" s="18" customFormat="1" ht="31.5">
      <c r="B1291" s="313" t="s">
        <v>1374</v>
      </c>
      <c r="C1291" s="309" t="s">
        <v>30</v>
      </c>
      <c r="D1291" s="309" t="s">
        <v>3</v>
      </c>
      <c r="E1291" s="310" t="s">
        <v>1373</v>
      </c>
      <c r="F1291" s="314">
        <v>300</v>
      </c>
      <c r="G1291" s="35">
        <v>129300</v>
      </c>
      <c r="H1291" s="335">
        <v>125407</v>
      </c>
      <c r="I1291" s="335">
        <v>122681</v>
      </c>
      <c r="J1291" s="35"/>
      <c r="K1291" s="35">
        <f>G1291+J1291</f>
        <v>129300</v>
      </c>
    </row>
    <row r="1292" spans="2:11" s="18" customFormat="1" ht="35.25" customHeight="1">
      <c r="B1292" s="150" t="s">
        <v>1925</v>
      </c>
      <c r="C1292" s="40" t="s">
        <v>30</v>
      </c>
      <c r="D1292" s="2" t="s">
        <v>3</v>
      </c>
      <c r="E1292" s="132" t="s">
        <v>778</v>
      </c>
      <c r="F1292" s="22"/>
      <c r="G1292" s="35" t="e">
        <f>G1293</f>
        <v>#REF!</v>
      </c>
      <c r="H1292" s="335" t="e">
        <f>H1293</f>
        <v>#REF!</v>
      </c>
      <c r="I1292" s="335" t="e">
        <f>I1293</f>
        <v>#REF!</v>
      </c>
      <c r="J1292" s="35" t="e">
        <f>J1293</f>
        <v>#REF!</v>
      </c>
      <c r="K1292" s="35">
        <f>K1293</f>
        <v>22681</v>
      </c>
    </row>
    <row r="1293" spans="2:11" s="18" customFormat="1" ht="35.25" customHeight="1">
      <c r="B1293" s="150" t="s">
        <v>452</v>
      </c>
      <c r="C1293" s="40" t="s">
        <v>30</v>
      </c>
      <c r="D1293" s="2" t="s">
        <v>3</v>
      </c>
      <c r="E1293" s="132" t="s">
        <v>760</v>
      </c>
      <c r="F1293" s="22"/>
      <c r="G1293" s="35" t="e">
        <f>#REF!</f>
        <v>#REF!</v>
      </c>
      <c r="H1293" s="335" t="e">
        <f>#REF!</f>
        <v>#REF!</v>
      </c>
      <c r="I1293" s="335" t="e">
        <f>#REF!</f>
        <v>#REF!</v>
      </c>
      <c r="J1293" s="35" t="e">
        <f>#REF!</f>
        <v>#REF!</v>
      </c>
      <c r="K1293" s="35">
        <f>K1294</f>
        <v>22681</v>
      </c>
    </row>
    <row r="1294" spans="2:11" s="18" customFormat="1" ht="48" thickBot="1">
      <c r="B1294" s="150" t="s">
        <v>353</v>
      </c>
      <c r="C1294" s="40" t="s">
        <v>30</v>
      </c>
      <c r="D1294" s="2" t="s">
        <v>3</v>
      </c>
      <c r="E1294" s="132" t="s">
        <v>779</v>
      </c>
      <c r="F1294" s="22">
        <v>600</v>
      </c>
      <c r="G1294" s="35">
        <v>20877</v>
      </c>
      <c r="H1294" s="335">
        <v>23023</v>
      </c>
      <c r="I1294" s="335">
        <v>24408</v>
      </c>
      <c r="J1294" s="35">
        <v>1804</v>
      </c>
      <c r="K1294" s="35">
        <f>G1294+J1294</f>
        <v>22681</v>
      </c>
    </row>
    <row r="1295" spans="2:11" s="18" customFormat="1" ht="18.75" customHeight="1" thickBot="1">
      <c r="B1295" s="271" t="s">
        <v>780</v>
      </c>
      <c r="C1295" s="8" t="s">
        <v>30</v>
      </c>
      <c r="D1295" s="9" t="s">
        <v>29</v>
      </c>
      <c r="E1295" s="148"/>
      <c r="F1295" s="32"/>
      <c r="G1295" s="33">
        <f>G1297</f>
        <v>29466</v>
      </c>
      <c r="H1295" s="332">
        <f>H1297</f>
        <v>32929</v>
      </c>
      <c r="I1295" s="332">
        <f>I1297</f>
        <v>34998</v>
      </c>
      <c r="J1295" s="33">
        <f>J1297</f>
        <v>-117</v>
      </c>
      <c r="K1295" s="33">
        <f>K1296</f>
        <v>29349</v>
      </c>
    </row>
    <row r="1296" spans="2:11" s="18" customFormat="1" ht="31.5">
      <c r="B1296" s="232" t="s">
        <v>1928</v>
      </c>
      <c r="C1296" s="40" t="s">
        <v>30</v>
      </c>
      <c r="D1296" s="2" t="s">
        <v>29</v>
      </c>
      <c r="E1296" s="132" t="s">
        <v>783</v>
      </c>
      <c r="F1296" s="109"/>
      <c r="G1296" s="34"/>
      <c r="H1296" s="360"/>
      <c r="I1296" s="360"/>
      <c r="J1296" s="34"/>
      <c r="K1296" s="34">
        <f>K1297</f>
        <v>29349</v>
      </c>
    </row>
    <row r="1297" spans="2:11" s="18" customFormat="1" ht="31.5">
      <c r="B1297" s="150" t="s">
        <v>1925</v>
      </c>
      <c r="C1297" s="40" t="s">
        <v>30</v>
      </c>
      <c r="D1297" s="2" t="s">
        <v>29</v>
      </c>
      <c r="E1297" s="132" t="s">
        <v>778</v>
      </c>
      <c r="F1297" s="109"/>
      <c r="G1297" s="35">
        <f>G1298+G1300</f>
        <v>29466</v>
      </c>
      <c r="H1297" s="335">
        <f>H1298+H1300</f>
        <v>32929</v>
      </c>
      <c r="I1297" s="335">
        <f>I1298+I1300</f>
        <v>34998</v>
      </c>
      <c r="J1297" s="35">
        <f>J1298+J1300</f>
        <v>-117</v>
      </c>
      <c r="K1297" s="35">
        <f>K1298+K1300</f>
        <v>29349</v>
      </c>
    </row>
    <row r="1298" spans="2:11" s="18" customFormat="1" ht="31.5">
      <c r="B1298" s="150" t="s">
        <v>761</v>
      </c>
      <c r="C1298" s="40" t="s">
        <v>30</v>
      </c>
      <c r="D1298" s="2" t="s">
        <v>29</v>
      </c>
      <c r="E1298" s="132" t="s">
        <v>781</v>
      </c>
      <c r="F1298" s="22"/>
      <c r="G1298" s="35">
        <f>G1299</f>
        <v>29466</v>
      </c>
      <c r="H1298" s="335">
        <f>H1299</f>
        <v>32929</v>
      </c>
      <c r="I1298" s="335">
        <f>I1299</f>
        <v>34998</v>
      </c>
      <c r="J1298" s="35">
        <f>J1299</f>
        <v>-117</v>
      </c>
      <c r="K1298" s="35">
        <f>K1299</f>
        <v>29349</v>
      </c>
    </row>
    <row r="1299" spans="2:11" s="18" customFormat="1" ht="48" thickBot="1">
      <c r="B1299" s="150" t="s">
        <v>353</v>
      </c>
      <c r="C1299" s="40" t="s">
        <v>30</v>
      </c>
      <c r="D1299" s="2" t="s">
        <v>29</v>
      </c>
      <c r="E1299" s="132" t="s">
        <v>779</v>
      </c>
      <c r="F1299" s="22">
        <v>600</v>
      </c>
      <c r="G1299" s="35">
        <v>29466</v>
      </c>
      <c r="H1299" s="335">
        <v>32929</v>
      </c>
      <c r="I1299" s="335">
        <v>34998</v>
      </c>
      <c r="J1299" s="35">
        <f>-189+72</f>
        <v>-117</v>
      </c>
      <c r="K1299" s="35">
        <f>G1299+J1299</f>
        <v>29349</v>
      </c>
    </row>
    <row r="1300" spans="2:11" s="18" customFormat="1" ht="48" hidden="1" thickBot="1">
      <c r="B1300" s="125" t="s">
        <v>1926</v>
      </c>
      <c r="C1300" s="40" t="s">
        <v>30</v>
      </c>
      <c r="D1300" s="2" t="s">
        <v>29</v>
      </c>
      <c r="E1300" s="132" t="s">
        <v>1369</v>
      </c>
      <c r="F1300" s="22"/>
      <c r="G1300" s="35">
        <f>G1301</f>
        <v>0</v>
      </c>
      <c r="H1300" s="335">
        <f>H1301</f>
        <v>0</v>
      </c>
      <c r="I1300" s="335">
        <f>I1301</f>
        <v>0</v>
      </c>
      <c r="J1300" s="35">
        <f>J1301</f>
        <v>0</v>
      </c>
      <c r="K1300" s="35">
        <f>K1301</f>
        <v>0</v>
      </c>
    </row>
    <row r="1301" spans="2:11" s="18" customFormat="1" ht="126.75" hidden="1" thickBot="1">
      <c r="B1301" s="125" t="s">
        <v>1419</v>
      </c>
      <c r="C1301" s="40" t="s">
        <v>30</v>
      </c>
      <c r="D1301" s="2" t="s">
        <v>29</v>
      </c>
      <c r="E1301" s="132" t="s">
        <v>1370</v>
      </c>
      <c r="F1301" s="22">
        <v>600</v>
      </c>
      <c r="G1301" s="35"/>
      <c r="H1301" s="335"/>
      <c r="I1301" s="335"/>
      <c r="J1301" s="35"/>
      <c r="K1301" s="35"/>
    </row>
    <row r="1302" spans="2:11" s="19" customFormat="1" ht="16.5" thickBot="1">
      <c r="B1302" s="269" t="s">
        <v>53</v>
      </c>
      <c r="C1302" s="8" t="s">
        <v>60</v>
      </c>
      <c r="D1302" s="9" t="s">
        <v>62</v>
      </c>
      <c r="E1302" s="9"/>
      <c r="F1302" s="11"/>
      <c r="G1302" s="33">
        <f>G1303</f>
        <v>220492</v>
      </c>
      <c r="H1302" s="332">
        <f>H1303</f>
        <v>239179</v>
      </c>
      <c r="I1302" s="332">
        <f>I1303</f>
        <v>246272</v>
      </c>
      <c r="J1302" s="33">
        <f>J1303</f>
        <v>2243</v>
      </c>
      <c r="K1302" s="33">
        <f>K1303</f>
        <v>222735</v>
      </c>
    </row>
    <row r="1303" spans="2:11" s="19" customFormat="1" ht="31.5">
      <c r="B1303" s="232" t="s">
        <v>1928</v>
      </c>
      <c r="C1303" s="40" t="s">
        <v>30</v>
      </c>
      <c r="D1303" s="2" t="s">
        <v>31</v>
      </c>
      <c r="E1303" s="132" t="s">
        <v>783</v>
      </c>
      <c r="F1303" s="4"/>
      <c r="G1303" s="35">
        <f>G1304+G1307</f>
        <v>220492</v>
      </c>
      <c r="H1303" s="335">
        <f>H1304+H1307</f>
        <v>239179</v>
      </c>
      <c r="I1303" s="335">
        <f>I1304+I1307</f>
        <v>246272</v>
      </c>
      <c r="J1303" s="35">
        <f>J1304+J1307</f>
        <v>2243</v>
      </c>
      <c r="K1303" s="35">
        <f>K1304+K1307</f>
        <v>222735</v>
      </c>
    </row>
    <row r="1304" spans="2:11" s="21" customFormat="1" ht="18.75" customHeight="1">
      <c r="B1304" s="121" t="s">
        <v>1922</v>
      </c>
      <c r="C1304" s="40" t="s">
        <v>30</v>
      </c>
      <c r="D1304" s="2" t="s">
        <v>31</v>
      </c>
      <c r="E1304" s="132" t="s">
        <v>782</v>
      </c>
      <c r="F1304" s="22"/>
      <c r="G1304" s="35">
        <f aca="true" t="shared" si="75" ref="G1304:K1305">G1305</f>
        <v>846</v>
      </c>
      <c r="H1304" s="335">
        <f t="shared" si="75"/>
        <v>884</v>
      </c>
      <c r="I1304" s="335">
        <f t="shared" si="75"/>
        <v>919</v>
      </c>
      <c r="J1304" s="35">
        <f t="shared" si="75"/>
        <v>0</v>
      </c>
      <c r="K1304" s="35">
        <f t="shared" si="75"/>
        <v>846</v>
      </c>
    </row>
    <row r="1305" spans="2:11" s="21" customFormat="1" ht="47.25">
      <c r="B1305" s="121" t="s">
        <v>2044</v>
      </c>
      <c r="C1305" s="40" t="s">
        <v>30</v>
      </c>
      <c r="D1305" s="2" t="s">
        <v>31</v>
      </c>
      <c r="E1305" s="132" t="s">
        <v>756</v>
      </c>
      <c r="F1305" s="4"/>
      <c r="G1305" s="35">
        <f t="shared" si="75"/>
        <v>846</v>
      </c>
      <c r="H1305" s="335">
        <f t="shared" si="75"/>
        <v>884</v>
      </c>
      <c r="I1305" s="335">
        <f t="shared" si="75"/>
        <v>919</v>
      </c>
      <c r="J1305" s="35">
        <f t="shared" si="75"/>
        <v>0</v>
      </c>
      <c r="K1305" s="35">
        <f t="shared" si="75"/>
        <v>846</v>
      </c>
    </row>
    <row r="1306" spans="2:11" s="21" customFormat="1" ht="63">
      <c r="B1306" s="121" t="s">
        <v>757</v>
      </c>
      <c r="C1306" s="40" t="s">
        <v>30</v>
      </c>
      <c r="D1306" s="2" t="s">
        <v>31</v>
      </c>
      <c r="E1306" s="132" t="s">
        <v>758</v>
      </c>
      <c r="F1306" s="4">
        <v>300</v>
      </c>
      <c r="G1306" s="35">
        <v>846</v>
      </c>
      <c r="H1306" s="335">
        <v>884</v>
      </c>
      <c r="I1306" s="335">
        <v>919</v>
      </c>
      <c r="J1306" s="35"/>
      <c r="K1306" s="35">
        <f>G1306+J1306</f>
        <v>846</v>
      </c>
    </row>
    <row r="1307" spans="2:11" s="21" customFormat="1" ht="31.5">
      <c r="B1307" s="150" t="s">
        <v>1925</v>
      </c>
      <c r="C1307" s="40" t="s">
        <v>30</v>
      </c>
      <c r="D1307" s="2" t="s">
        <v>31</v>
      </c>
      <c r="E1307" s="132" t="s">
        <v>759</v>
      </c>
      <c r="F1307" s="4"/>
      <c r="G1307" s="35">
        <f aca="true" t="shared" si="76" ref="G1307:K1308">G1308</f>
        <v>219646</v>
      </c>
      <c r="H1307" s="335">
        <f t="shared" si="76"/>
        <v>238295</v>
      </c>
      <c r="I1307" s="335">
        <f t="shared" si="76"/>
        <v>245353</v>
      </c>
      <c r="J1307" s="35">
        <f t="shared" si="76"/>
        <v>2243</v>
      </c>
      <c r="K1307" s="35">
        <f t="shared" si="76"/>
        <v>221889</v>
      </c>
    </row>
    <row r="1308" spans="2:11" s="21" customFormat="1" ht="31.5">
      <c r="B1308" s="121" t="s">
        <v>452</v>
      </c>
      <c r="C1308" s="40" t="s">
        <v>30</v>
      </c>
      <c r="D1308" s="2" t="s">
        <v>31</v>
      </c>
      <c r="E1308" s="132" t="s">
        <v>760</v>
      </c>
      <c r="F1308" s="4"/>
      <c r="G1308" s="35">
        <f t="shared" si="76"/>
        <v>219646</v>
      </c>
      <c r="H1308" s="335">
        <f t="shared" si="76"/>
        <v>238295</v>
      </c>
      <c r="I1308" s="335">
        <f t="shared" si="76"/>
        <v>245353</v>
      </c>
      <c r="J1308" s="35">
        <f t="shared" si="76"/>
        <v>2243</v>
      </c>
      <c r="K1308" s="35">
        <f t="shared" si="76"/>
        <v>221889</v>
      </c>
    </row>
    <row r="1309" spans="2:11" s="21" customFormat="1" ht="31.5">
      <c r="B1309" s="121" t="s">
        <v>761</v>
      </c>
      <c r="C1309" s="40" t="s">
        <v>30</v>
      </c>
      <c r="D1309" s="2" t="s">
        <v>31</v>
      </c>
      <c r="E1309" s="132" t="s">
        <v>779</v>
      </c>
      <c r="F1309" s="4"/>
      <c r="G1309" s="35">
        <f>G1310+G1311+G1312+G1313</f>
        <v>219646</v>
      </c>
      <c r="H1309" s="335">
        <f>H1310+H1311+H1312+H1313</f>
        <v>238295</v>
      </c>
      <c r="I1309" s="335">
        <f>I1310+I1311+I1312+I1313</f>
        <v>245353</v>
      </c>
      <c r="J1309" s="35">
        <f>J1310+J1311+J1312+J1313</f>
        <v>2243</v>
      </c>
      <c r="K1309" s="35">
        <f>K1310+K1311+K1312+K1313</f>
        <v>221889</v>
      </c>
    </row>
    <row r="1310" spans="2:11" s="21" customFormat="1" ht="78.75">
      <c r="B1310" s="121" t="s">
        <v>146</v>
      </c>
      <c r="C1310" s="40" t="s">
        <v>30</v>
      </c>
      <c r="D1310" s="2" t="s">
        <v>31</v>
      </c>
      <c r="E1310" s="132" t="s">
        <v>779</v>
      </c>
      <c r="F1310" s="4">
        <v>100</v>
      </c>
      <c r="G1310" s="35">
        <v>39407</v>
      </c>
      <c r="H1310" s="335">
        <v>43756</v>
      </c>
      <c r="I1310" s="335">
        <v>44977</v>
      </c>
      <c r="J1310" s="35"/>
      <c r="K1310" s="35">
        <f>G1310+J1310</f>
        <v>39407</v>
      </c>
    </row>
    <row r="1311" spans="2:11" s="21" customFormat="1" ht="47.25">
      <c r="B1311" s="121" t="s">
        <v>763</v>
      </c>
      <c r="C1311" s="40" t="s">
        <v>30</v>
      </c>
      <c r="D1311" s="2" t="s">
        <v>31</v>
      </c>
      <c r="E1311" s="132" t="s">
        <v>779</v>
      </c>
      <c r="F1311" s="22">
        <v>200</v>
      </c>
      <c r="G1311" s="35">
        <v>11340</v>
      </c>
      <c r="H1311" s="335">
        <v>11340</v>
      </c>
      <c r="I1311" s="335">
        <v>11340</v>
      </c>
      <c r="J1311" s="35">
        <v>876</v>
      </c>
      <c r="K1311" s="35">
        <f>G1311+J1311</f>
        <v>12216</v>
      </c>
    </row>
    <row r="1312" spans="2:11" s="21" customFormat="1" ht="47.25">
      <c r="B1312" s="150" t="s">
        <v>353</v>
      </c>
      <c r="C1312" s="40" t="s">
        <v>30</v>
      </c>
      <c r="D1312" s="2" t="s">
        <v>31</v>
      </c>
      <c r="E1312" s="132" t="s">
        <v>779</v>
      </c>
      <c r="F1312" s="3">
        <v>600</v>
      </c>
      <c r="G1312" s="35">
        <v>168660</v>
      </c>
      <c r="H1312" s="335">
        <v>182960</v>
      </c>
      <c r="I1312" s="335">
        <v>188797</v>
      </c>
      <c r="J1312" s="35">
        <v>1367</v>
      </c>
      <c r="K1312" s="35">
        <f>G1312+J1312</f>
        <v>170027</v>
      </c>
    </row>
    <row r="1313" spans="2:11" s="21" customFormat="1" ht="32.25" thickBot="1">
      <c r="B1313" s="121" t="s">
        <v>147</v>
      </c>
      <c r="C1313" s="40" t="s">
        <v>30</v>
      </c>
      <c r="D1313" s="2" t="s">
        <v>31</v>
      </c>
      <c r="E1313" s="132" t="s">
        <v>779</v>
      </c>
      <c r="F1313" s="22">
        <v>800</v>
      </c>
      <c r="G1313" s="35">
        <v>239</v>
      </c>
      <c r="H1313" s="335">
        <v>239</v>
      </c>
      <c r="I1313" s="335">
        <v>239</v>
      </c>
      <c r="J1313" s="35"/>
      <c r="K1313" s="35">
        <f>G1313+J1313</f>
        <v>239</v>
      </c>
    </row>
    <row r="1314" spans="2:11" s="21" customFormat="1" ht="32.25" thickBot="1">
      <c r="B1314" s="269" t="s">
        <v>66</v>
      </c>
      <c r="C1314" s="8" t="s">
        <v>60</v>
      </c>
      <c r="D1314" s="9" t="s">
        <v>95</v>
      </c>
      <c r="E1314" s="9"/>
      <c r="F1314" s="11"/>
      <c r="G1314" s="33">
        <f>G1315</f>
        <v>231962</v>
      </c>
      <c r="H1314" s="332">
        <f>H1315</f>
        <v>250446</v>
      </c>
      <c r="I1314" s="332">
        <f>I1315</f>
        <v>257235</v>
      </c>
      <c r="J1314" s="33">
        <f>J1315</f>
        <v>115</v>
      </c>
      <c r="K1314" s="33">
        <f>K1315</f>
        <v>232077</v>
      </c>
    </row>
    <row r="1315" spans="2:11" s="21" customFormat="1" ht="31.5">
      <c r="B1315" s="146" t="s">
        <v>1928</v>
      </c>
      <c r="C1315" s="40" t="s">
        <v>30</v>
      </c>
      <c r="D1315" s="2" t="s">
        <v>108</v>
      </c>
      <c r="E1315" s="132" t="s">
        <v>783</v>
      </c>
      <c r="F1315" s="4"/>
      <c r="G1315" s="35">
        <f>G1316+G1319+G1322</f>
        <v>231962</v>
      </c>
      <c r="H1315" s="335">
        <f>H1316+H1319+H1322</f>
        <v>250446</v>
      </c>
      <c r="I1315" s="335">
        <f>I1316+I1319+I1322</f>
        <v>257235</v>
      </c>
      <c r="J1315" s="35">
        <f>J1316+J1319+J1322</f>
        <v>115</v>
      </c>
      <c r="K1315" s="35">
        <f>K1316+K1322</f>
        <v>232077</v>
      </c>
    </row>
    <row r="1316" spans="2:11" s="21" customFormat="1" ht="47.25">
      <c r="B1316" s="121" t="s">
        <v>1929</v>
      </c>
      <c r="C1316" s="40" t="s">
        <v>30</v>
      </c>
      <c r="D1316" s="2" t="s">
        <v>108</v>
      </c>
      <c r="E1316" s="132" t="s">
        <v>473</v>
      </c>
      <c r="F1316" s="4"/>
      <c r="G1316" s="35">
        <f aca="true" t="shared" si="77" ref="G1316:K1317">G1317</f>
        <v>21160</v>
      </c>
      <c r="H1316" s="335">
        <f t="shared" si="77"/>
        <v>22372</v>
      </c>
      <c r="I1316" s="335">
        <f t="shared" si="77"/>
        <v>23427</v>
      </c>
      <c r="J1316" s="35">
        <f t="shared" si="77"/>
        <v>0</v>
      </c>
      <c r="K1316" s="35">
        <f>K1317+K1319</f>
        <v>53138</v>
      </c>
    </row>
    <row r="1317" spans="2:11" s="21" customFormat="1" ht="31.5">
      <c r="B1317" s="232" t="s">
        <v>1938</v>
      </c>
      <c r="C1317" s="40" t="s">
        <v>30</v>
      </c>
      <c r="D1317" s="2" t="s">
        <v>108</v>
      </c>
      <c r="E1317" s="132" t="s">
        <v>784</v>
      </c>
      <c r="F1317" s="4"/>
      <c r="G1317" s="35">
        <f t="shared" si="77"/>
        <v>21160</v>
      </c>
      <c r="H1317" s="335">
        <f t="shared" si="77"/>
        <v>22372</v>
      </c>
      <c r="I1317" s="335">
        <f t="shared" si="77"/>
        <v>23427</v>
      </c>
      <c r="J1317" s="35">
        <f t="shared" si="77"/>
        <v>0</v>
      </c>
      <c r="K1317" s="35">
        <f t="shared" si="77"/>
        <v>21160</v>
      </c>
    </row>
    <row r="1318" spans="2:11" s="21" customFormat="1" ht="34.5" customHeight="1">
      <c r="B1318" s="121" t="s">
        <v>785</v>
      </c>
      <c r="C1318" s="40" t="s">
        <v>30</v>
      </c>
      <c r="D1318" s="2" t="s">
        <v>108</v>
      </c>
      <c r="E1318" s="132" t="s">
        <v>786</v>
      </c>
      <c r="F1318" s="4">
        <v>300</v>
      </c>
      <c r="G1318" s="35">
        <v>21160</v>
      </c>
      <c r="H1318" s="335">
        <v>22372</v>
      </c>
      <c r="I1318" s="335">
        <v>23427</v>
      </c>
      <c r="J1318" s="35"/>
      <c r="K1318" s="35">
        <f>G1318+J1318</f>
        <v>21160</v>
      </c>
    </row>
    <row r="1319" spans="2:11" s="21" customFormat="1" ht="15.75">
      <c r="B1319" s="121" t="s">
        <v>1939</v>
      </c>
      <c r="C1319" s="40" t="s">
        <v>30</v>
      </c>
      <c r="D1319" s="2" t="s">
        <v>108</v>
      </c>
      <c r="E1319" s="132" t="s">
        <v>787</v>
      </c>
      <c r="F1319" s="4"/>
      <c r="G1319" s="35">
        <f>G1320</f>
        <v>31978</v>
      </c>
      <c r="H1319" s="335">
        <f>H1320</f>
        <v>31978</v>
      </c>
      <c r="I1319" s="335">
        <f>I1320</f>
        <v>31978</v>
      </c>
      <c r="J1319" s="35">
        <f>J1320</f>
        <v>0</v>
      </c>
      <c r="K1319" s="35">
        <f>K1320</f>
        <v>31978</v>
      </c>
    </row>
    <row r="1320" spans="2:11" s="21" customFormat="1" ht="47.25">
      <c r="B1320" s="150" t="s">
        <v>1619</v>
      </c>
      <c r="C1320" s="40" t="s">
        <v>30</v>
      </c>
      <c r="D1320" s="2" t="s">
        <v>108</v>
      </c>
      <c r="E1320" s="132" t="s">
        <v>1628</v>
      </c>
      <c r="F1320" s="4">
        <v>600</v>
      </c>
      <c r="G1320" s="35">
        <v>31978</v>
      </c>
      <c r="H1320" s="335">
        <v>31978</v>
      </c>
      <c r="I1320" s="335">
        <v>31978</v>
      </c>
      <c r="J1320" s="35"/>
      <c r="K1320" s="35">
        <f>G1320+J1320</f>
        <v>31978</v>
      </c>
    </row>
    <row r="1321" spans="2:11" s="21" customFormat="1" ht="15.75" hidden="1">
      <c r="B1321" s="121" t="s">
        <v>788</v>
      </c>
      <c r="C1321" s="40" t="s">
        <v>30</v>
      </c>
      <c r="D1321" s="2" t="s">
        <v>108</v>
      </c>
      <c r="E1321" s="132" t="s">
        <v>789</v>
      </c>
      <c r="F1321" s="4"/>
      <c r="G1321" s="35"/>
      <c r="H1321" s="335"/>
      <c r="I1321" s="335"/>
      <c r="J1321" s="35"/>
      <c r="K1321" s="35"/>
    </row>
    <row r="1322" spans="2:11" s="21" customFormat="1" ht="31.5">
      <c r="B1322" s="121" t="s">
        <v>1925</v>
      </c>
      <c r="C1322" s="40" t="s">
        <v>30</v>
      </c>
      <c r="D1322" s="2" t="s">
        <v>108</v>
      </c>
      <c r="E1322" s="132" t="s">
        <v>759</v>
      </c>
      <c r="F1322" s="22"/>
      <c r="G1322" s="35">
        <f>G1323+G1329</f>
        <v>178824</v>
      </c>
      <c r="H1322" s="335">
        <f>H1323+H1329</f>
        <v>196096</v>
      </c>
      <c r="I1322" s="335">
        <f>I1323+I1329</f>
        <v>201830</v>
      </c>
      <c r="J1322" s="35">
        <f>J1323+J1329</f>
        <v>115</v>
      </c>
      <c r="K1322" s="35">
        <f>K1323+K1329</f>
        <v>178939</v>
      </c>
    </row>
    <row r="1323" spans="2:11" s="21" customFormat="1" ht="31.5">
      <c r="B1323" s="121" t="s">
        <v>452</v>
      </c>
      <c r="C1323" s="40" t="s">
        <v>30</v>
      </c>
      <c r="D1323" s="2" t="s">
        <v>108</v>
      </c>
      <c r="E1323" s="132" t="s">
        <v>760</v>
      </c>
      <c r="F1323" s="22"/>
      <c r="G1323" s="35">
        <f>G1324</f>
        <v>178824</v>
      </c>
      <c r="H1323" s="335">
        <f>H1324</f>
        <v>196096</v>
      </c>
      <c r="I1323" s="335">
        <f>I1324</f>
        <v>201830</v>
      </c>
      <c r="J1323" s="35">
        <f>J1324</f>
        <v>115</v>
      </c>
      <c r="K1323" s="35">
        <f>K1324</f>
        <v>178939</v>
      </c>
    </row>
    <row r="1324" spans="2:11" s="21" customFormat="1" ht="31.5">
      <c r="B1324" s="121" t="s">
        <v>761</v>
      </c>
      <c r="C1324" s="40" t="s">
        <v>30</v>
      </c>
      <c r="D1324" s="2" t="s">
        <v>108</v>
      </c>
      <c r="E1324" s="132" t="s">
        <v>762</v>
      </c>
      <c r="F1324" s="22"/>
      <c r="G1324" s="35">
        <f>G1325+G1326+G1327+G1328</f>
        <v>178824</v>
      </c>
      <c r="H1324" s="335">
        <f>H1325+H1326+H1327+H1328</f>
        <v>196096</v>
      </c>
      <c r="I1324" s="335">
        <f>I1325+I1326+I1327+I1328</f>
        <v>201830</v>
      </c>
      <c r="J1324" s="35">
        <f>J1325+J1326+J1327+J1328</f>
        <v>115</v>
      </c>
      <c r="K1324" s="35">
        <f>K1325+K1326+K1327+K1328</f>
        <v>178939</v>
      </c>
    </row>
    <row r="1325" spans="2:11" s="21" customFormat="1" ht="78.75">
      <c r="B1325" s="121" t="s">
        <v>790</v>
      </c>
      <c r="C1325" s="40" t="s">
        <v>30</v>
      </c>
      <c r="D1325" s="2" t="s">
        <v>108</v>
      </c>
      <c r="E1325" s="132" t="s">
        <v>762</v>
      </c>
      <c r="F1325" s="22">
        <v>100</v>
      </c>
      <c r="G1325" s="35">
        <v>65766</v>
      </c>
      <c r="H1325" s="335">
        <v>73881</v>
      </c>
      <c r="I1325" s="335">
        <v>76572</v>
      </c>
      <c r="J1325" s="35">
        <v>164</v>
      </c>
      <c r="K1325" s="35">
        <f>G1325+J1325</f>
        <v>65930</v>
      </c>
    </row>
    <row r="1326" spans="2:11" s="21" customFormat="1" ht="47.25">
      <c r="B1326" s="121" t="s">
        <v>763</v>
      </c>
      <c r="C1326" s="40" t="s">
        <v>30</v>
      </c>
      <c r="D1326" s="2" t="s">
        <v>108</v>
      </c>
      <c r="E1326" s="132" t="s">
        <v>762</v>
      </c>
      <c r="F1326" s="22">
        <v>200</v>
      </c>
      <c r="G1326" s="35">
        <v>16188</v>
      </c>
      <c r="H1326" s="335">
        <v>16188</v>
      </c>
      <c r="I1326" s="335">
        <v>16188</v>
      </c>
      <c r="J1326" s="35">
        <f>93-164</f>
        <v>-71</v>
      </c>
      <c r="K1326" s="35">
        <f>G1326+J1326</f>
        <v>16117</v>
      </c>
    </row>
    <row r="1327" spans="2:11" s="21" customFormat="1" ht="47.25">
      <c r="B1327" s="121" t="s">
        <v>353</v>
      </c>
      <c r="C1327" s="40" t="s">
        <v>30</v>
      </c>
      <c r="D1327" s="2" t="s">
        <v>108</v>
      </c>
      <c r="E1327" s="132" t="s">
        <v>762</v>
      </c>
      <c r="F1327" s="22">
        <v>600</v>
      </c>
      <c r="G1327" s="35">
        <v>94513</v>
      </c>
      <c r="H1327" s="335">
        <v>103670</v>
      </c>
      <c r="I1327" s="335">
        <v>106713</v>
      </c>
      <c r="J1327" s="35">
        <v>22</v>
      </c>
      <c r="K1327" s="35">
        <f>G1327+J1327</f>
        <v>94535</v>
      </c>
    </row>
    <row r="1328" spans="2:11" s="21" customFormat="1" ht="32.25" thickBot="1">
      <c r="B1328" s="121" t="s">
        <v>166</v>
      </c>
      <c r="C1328" s="40" t="s">
        <v>30</v>
      </c>
      <c r="D1328" s="2" t="s">
        <v>108</v>
      </c>
      <c r="E1328" s="132" t="s">
        <v>762</v>
      </c>
      <c r="F1328" s="22">
        <v>800</v>
      </c>
      <c r="G1328" s="35">
        <v>2357</v>
      </c>
      <c r="H1328" s="335">
        <v>2357</v>
      </c>
      <c r="I1328" s="335">
        <v>2357</v>
      </c>
      <c r="J1328" s="35"/>
      <c r="K1328" s="35">
        <f>G1328+J1328</f>
        <v>2357</v>
      </c>
    </row>
    <row r="1329" spans="2:11" s="21" customFormat="1" ht="48" hidden="1" thickBot="1">
      <c r="B1329" s="121" t="s">
        <v>1926</v>
      </c>
      <c r="C1329" s="2" t="s">
        <v>30</v>
      </c>
      <c r="D1329" s="100">
        <v>6</v>
      </c>
      <c r="E1329" s="180" t="s">
        <v>1369</v>
      </c>
      <c r="F1329" s="4"/>
      <c r="G1329" s="35">
        <f>G1330</f>
        <v>0</v>
      </c>
      <c r="H1329" s="335">
        <f>H1330</f>
        <v>0</v>
      </c>
      <c r="I1329" s="335">
        <f>I1330</f>
        <v>0</v>
      </c>
      <c r="J1329" s="35">
        <f>J1330</f>
        <v>0</v>
      </c>
      <c r="K1329" s="35">
        <f>K1330</f>
        <v>0</v>
      </c>
    </row>
    <row r="1330" spans="2:11" s="21" customFormat="1" ht="126.75" hidden="1" thickBot="1">
      <c r="B1330" s="125" t="s">
        <v>1419</v>
      </c>
      <c r="C1330" s="2" t="s">
        <v>30</v>
      </c>
      <c r="D1330" s="100">
        <v>6</v>
      </c>
      <c r="E1330" s="180" t="s">
        <v>1370</v>
      </c>
      <c r="F1330" s="4" t="s">
        <v>18</v>
      </c>
      <c r="G1330" s="35"/>
      <c r="H1330" s="335"/>
      <c r="I1330" s="335"/>
      <c r="J1330" s="35"/>
      <c r="K1330" s="35"/>
    </row>
    <row r="1331" spans="2:11" s="21" customFormat="1" ht="16.5" thickBot="1">
      <c r="B1331" s="269" t="s">
        <v>24</v>
      </c>
      <c r="C1331" s="8" t="s">
        <v>60</v>
      </c>
      <c r="D1331" s="9" t="s">
        <v>60</v>
      </c>
      <c r="E1331" s="9"/>
      <c r="F1331" s="11"/>
      <c r="G1331" s="33">
        <f>G1332+G1336</f>
        <v>584922</v>
      </c>
      <c r="H1331" s="332">
        <f>H1332+H1336</f>
        <v>629679</v>
      </c>
      <c r="I1331" s="332">
        <f>I1332+I1336</f>
        <v>646504</v>
      </c>
      <c r="J1331" s="33">
        <f>J1332+J1336</f>
        <v>146004</v>
      </c>
      <c r="K1331" s="33">
        <f>K1332+K1336</f>
        <v>730926</v>
      </c>
    </row>
    <row r="1332" spans="2:11" s="21" customFormat="1" ht="47.25">
      <c r="B1332" s="149" t="s">
        <v>1663</v>
      </c>
      <c r="C1332" s="40" t="s">
        <v>30</v>
      </c>
      <c r="D1332" s="2" t="s">
        <v>30</v>
      </c>
      <c r="E1332" s="114" t="s">
        <v>28</v>
      </c>
      <c r="F1332" s="4"/>
      <c r="G1332" s="35">
        <f aca="true" t="shared" si="78" ref="G1332:K1334">G1333</f>
        <v>355</v>
      </c>
      <c r="H1332" s="335">
        <f t="shared" si="78"/>
        <v>355</v>
      </c>
      <c r="I1332" s="335">
        <f t="shared" si="78"/>
        <v>355</v>
      </c>
      <c r="J1332" s="35">
        <f t="shared" si="78"/>
        <v>0</v>
      </c>
      <c r="K1332" s="35">
        <f t="shared" si="78"/>
        <v>355</v>
      </c>
    </row>
    <row r="1333" spans="2:11" s="21" customFormat="1" ht="31.5">
      <c r="B1333" s="121" t="s">
        <v>1940</v>
      </c>
      <c r="C1333" s="40" t="s">
        <v>30</v>
      </c>
      <c r="D1333" s="2" t="s">
        <v>30</v>
      </c>
      <c r="E1333" s="114" t="s">
        <v>726</v>
      </c>
      <c r="F1333" s="3"/>
      <c r="G1333" s="35">
        <f t="shared" si="78"/>
        <v>355</v>
      </c>
      <c r="H1333" s="335">
        <f t="shared" si="78"/>
        <v>355</v>
      </c>
      <c r="I1333" s="335">
        <f t="shared" si="78"/>
        <v>355</v>
      </c>
      <c r="J1333" s="35">
        <f t="shared" si="78"/>
        <v>0</v>
      </c>
      <c r="K1333" s="35">
        <f t="shared" si="78"/>
        <v>355</v>
      </c>
    </row>
    <row r="1334" spans="2:11" s="21" customFormat="1" ht="31.5">
      <c r="B1334" s="125" t="s">
        <v>1899</v>
      </c>
      <c r="C1334" s="40" t="s">
        <v>30</v>
      </c>
      <c r="D1334" s="2" t="s">
        <v>30</v>
      </c>
      <c r="E1334" s="132" t="s">
        <v>727</v>
      </c>
      <c r="F1334" s="4"/>
      <c r="G1334" s="35">
        <f t="shared" si="78"/>
        <v>355</v>
      </c>
      <c r="H1334" s="335">
        <f t="shared" si="78"/>
        <v>355</v>
      </c>
      <c r="I1334" s="335">
        <f t="shared" si="78"/>
        <v>355</v>
      </c>
      <c r="J1334" s="35">
        <f t="shared" si="78"/>
        <v>0</v>
      </c>
      <c r="K1334" s="35">
        <f t="shared" si="78"/>
        <v>355</v>
      </c>
    </row>
    <row r="1335" spans="2:11" s="21" customFormat="1" ht="47.25">
      <c r="B1335" s="150" t="s">
        <v>791</v>
      </c>
      <c r="C1335" s="40" t="s">
        <v>30</v>
      </c>
      <c r="D1335" s="2" t="s">
        <v>30</v>
      </c>
      <c r="E1335" s="132" t="s">
        <v>728</v>
      </c>
      <c r="F1335" s="3">
        <v>600</v>
      </c>
      <c r="G1335" s="35">
        <v>355</v>
      </c>
      <c r="H1335" s="335">
        <v>355</v>
      </c>
      <c r="I1335" s="335">
        <v>355</v>
      </c>
      <c r="J1335" s="35"/>
      <c r="K1335" s="35">
        <f>G1335+J1335</f>
        <v>355</v>
      </c>
    </row>
    <row r="1336" spans="2:11" s="21" customFormat="1" ht="31.5">
      <c r="B1336" s="121" t="s">
        <v>953</v>
      </c>
      <c r="C1336" s="40" t="s">
        <v>30</v>
      </c>
      <c r="D1336" s="2" t="s">
        <v>30</v>
      </c>
      <c r="E1336" s="132" t="s">
        <v>109</v>
      </c>
      <c r="F1336" s="4"/>
      <c r="G1336" s="35">
        <f>G1337+G1346+G1357+G1363+G1375+G1390+G1340+G1371</f>
        <v>584567</v>
      </c>
      <c r="H1336" s="335">
        <f>H1337+H1346+H1357+H1363+H1375+H1390+H1340+H1371</f>
        <v>629324</v>
      </c>
      <c r="I1336" s="335">
        <f>I1337+I1346+I1357+I1363+I1375+I1390+I1340+I1371</f>
        <v>646149</v>
      </c>
      <c r="J1336" s="35">
        <f>J1337+J1346+J1357+J1363+J1375+J1390+J1340+J1371</f>
        <v>146004</v>
      </c>
      <c r="K1336" s="35">
        <f>K1337+K1346+K1357+K1363+K1375+K1390+K1340+K1371</f>
        <v>730571</v>
      </c>
    </row>
    <row r="1337" spans="2:11" s="21" customFormat="1" ht="31.5">
      <c r="B1337" s="121" t="s">
        <v>1941</v>
      </c>
      <c r="C1337" s="40" t="s">
        <v>30</v>
      </c>
      <c r="D1337" s="2" t="s">
        <v>30</v>
      </c>
      <c r="E1337" s="132" t="s">
        <v>792</v>
      </c>
      <c r="F1337" s="4"/>
      <c r="G1337" s="35">
        <f aca="true" t="shared" si="79" ref="G1337:K1338">G1338</f>
        <v>187</v>
      </c>
      <c r="H1337" s="335">
        <f t="shared" si="79"/>
        <v>187</v>
      </c>
      <c r="I1337" s="335">
        <f t="shared" si="79"/>
        <v>187</v>
      </c>
      <c r="J1337" s="35">
        <f t="shared" si="79"/>
        <v>0</v>
      </c>
      <c r="K1337" s="35">
        <f t="shared" si="79"/>
        <v>187</v>
      </c>
    </row>
    <row r="1338" spans="2:11" s="21" customFormat="1" ht="47.25">
      <c r="B1338" s="121" t="s">
        <v>1942</v>
      </c>
      <c r="C1338" s="40" t="s">
        <v>30</v>
      </c>
      <c r="D1338" s="2" t="s">
        <v>30</v>
      </c>
      <c r="E1338" s="132" t="s">
        <v>793</v>
      </c>
      <c r="F1338" s="4"/>
      <c r="G1338" s="35">
        <f t="shared" si="79"/>
        <v>187</v>
      </c>
      <c r="H1338" s="335">
        <f t="shared" si="79"/>
        <v>187</v>
      </c>
      <c r="I1338" s="335">
        <f t="shared" si="79"/>
        <v>187</v>
      </c>
      <c r="J1338" s="35">
        <f t="shared" si="79"/>
        <v>0</v>
      </c>
      <c r="K1338" s="35">
        <f t="shared" si="79"/>
        <v>187</v>
      </c>
    </row>
    <row r="1339" spans="2:11" s="21" customFormat="1" ht="63">
      <c r="B1339" s="121" t="s">
        <v>794</v>
      </c>
      <c r="C1339" s="40" t="s">
        <v>30</v>
      </c>
      <c r="D1339" s="2" t="s">
        <v>30</v>
      </c>
      <c r="E1339" s="132" t="s">
        <v>795</v>
      </c>
      <c r="F1339" s="4">
        <v>200</v>
      </c>
      <c r="G1339" s="35">
        <v>187</v>
      </c>
      <c r="H1339" s="335">
        <v>187</v>
      </c>
      <c r="I1339" s="335">
        <v>187</v>
      </c>
      <c r="J1339" s="35"/>
      <c r="K1339" s="35">
        <f>G1339+J1339</f>
        <v>187</v>
      </c>
    </row>
    <row r="1340" spans="2:11" s="21" customFormat="1" ht="15.75">
      <c r="B1340" s="146" t="s">
        <v>1901</v>
      </c>
      <c r="C1340" s="40" t="s">
        <v>30</v>
      </c>
      <c r="D1340" s="2" t="s">
        <v>30</v>
      </c>
      <c r="E1340" s="132" t="s">
        <v>1436</v>
      </c>
      <c r="F1340" s="4"/>
      <c r="G1340" s="35">
        <f>G1341+G1343</f>
        <v>2686</v>
      </c>
      <c r="H1340" s="335">
        <f>H1341+H1343</f>
        <v>0</v>
      </c>
      <c r="I1340" s="335">
        <f>I1341+I1343</f>
        <v>0</v>
      </c>
      <c r="J1340" s="35">
        <f>J1341+J1343</f>
        <v>51818</v>
      </c>
      <c r="K1340" s="35">
        <f>K1341+K1343</f>
        <v>54504</v>
      </c>
    </row>
    <row r="1341" spans="2:11" s="21" customFormat="1" ht="15.75">
      <c r="B1341" s="146" t="s">
        <v>1902</v>
      </c>
      <c r="C1341" s="40" t="s">
        <v>30</v>
      </c>
      <c r="D1341" s="2" t="s">
        <v>30</v>
      </c>
      <c r="E1341" s="132" t="s">
        <v>1437</v>
      </c>
      <c r="F1341" s="4"/>
      <c r="G1341" s="35">
        <f>G1342</f>
        <v>2686</v>
      </c>
      <c r="H1341" s="335">
        <f>H1342</f>
        <v>0</v>
      </c>
      <c r="I1341" s="335">
        <f>I1342</f>
        <v>0</v>
      </c>
      <c r="J1341" s="35">
        <f>J1342</f>
        <v>51818</v>
      </c>
      <c r="K1341" s="35">
        <f>K1342</f>
        <v>54504</v>
      </c>
    </row>
    <row r="1342" spans="2:11" s="21" customFormat="1" ht="36" customHeight="1">
      <c r="B1342" s="146" t="s">
        <v>1450</v>
      </c>
      <c r="C1342" s="40" t="s">
        <v>30</v>
      </c>
      <c r="D1342" s="2" t="s">
        <v>30</v>
      </c>
      <c r="E1342" s="132" t="s">
        <v>1438</v>
      </c>
      <c r="F1342" s="4" t="s">
        <v>10</v>
      </c>
      <c r="G1342" s="35">
        <v>2686</v>
      </c>
      <c r="H1342" s="335"/>
      <c r="I1342" s="335"/>
      <c r="J1342" s="35">
        <v>51818</v>
      </c>
      <c r="K1342" s="35">
        <f>G1342+J1342</f>
        <v>54504</v>
      </c>
    </row>
    <row r="1343" spans="2:11" s="21" customFormat="1" ht="52.5" customHeight="1" hidden="1">
      <c r="B1343" s="320" t="s">
        <v>1716</v>
      </c>
      <c r="C1343" s="40" t="s">
        <v>30</v>
      </c>
      <c r="D1343" s="2" t="s">
        <v>30</v>
      </c>
      <c r="E1343" s="132" t="s">
        <v>1452</v>
      </c>
      <c r="F1343" s="4"/>
      <c r="G1343" s="35">
        <f>G1344</f>
        <v>0</v>
      </c>
      <c r="H1343" s="335">
        <f>H1344</f>
        <v>0</v>
      </c>
      <c r="I1343" s="335">
        <f>I1344</f>
        <v>0</v>
      </c>
      <c r="J1343" s="35">
        <f>J1344</f>
        <v>0</v>
      </c>
      <c r="K1343" s="35">
        <f>K1344</f>
        <v>0</v>
      </c>
    </row>
    <row r="1344" spans="2:11" s="21" customFormat="1" ht="63.75" customHeight="1" hidden="1">
      <c r="B1344" s="320" t="s">
        <v>1454</v>
      </c>
      <c r="C1344" s="40" t="s">
        <v>30</v>
      </c>
      <c r="D1344" s="2" t="s">
        <v>30</v>
      </c>
      <c r="E1344" s="132" t="s">
        <v>1453</v>
      </c>
      <c r="F1344" s="4" t="s">
        <v>1226</v>
      </c>
      <c r="G1344" s="35"/>
      <c r="H1344" s="335"/>
      <c r="I1344" s="335"/>
      <c r="J1344" s="35"/>
      <c r="K1344" s="35"/>
    </row>
    <row r="1345" spans="2:11" s="21" customFormat="1" ht="36" customHeight="1" hidden="1">
      <c r="B1345" s="146"/>
      <c r="C1345" s="40" t="s">
        <v>30</v>
      </c>
      <c r="D1345" s="2" t="s">
        <v>30</v>
      </c>
      <c r="E1345" s="132"/>
      <c r="F1345" s="4"/>
      <c r="G1345" s="35"/>
      <c r="H1345" s="335"/>
      <c r="I1345" s="335"/>
      <c r="J1345" s="35"/>
      <c r="K1345" s="35"/>
    </row>
    <row r="1346" spans="2:11" s="21" customFormat="1" ht="47.25">
      <c r="B1346" s="121" t="s">
        <v>1929</v>
      </c>
      <c r="C1346" s="40" t="s">
        <v>30</v>
      </c>
      <c r="D1346" s="2" t="s">
        <v>30</v>
      </c>
      <c r="E1346" s="132" t="s">
        <v>473</v>
      </c>
      <c r="F1346" s="4"/>
      <c r="G1346" s="35">
        <f>G1347+G1354</f>
        <v>21503</v>
      </c>
      <c r="H1346" s="335">
        <f>H1347+H1354</f>
        <v>24493</v>
      </c>
      <c r="I1346" s="335">
        <f>I1347+I1354</f>
        <v>24131</v>
      </c>
      <c r="J1346" s="35">
        <f>J1347+J1354</f>
        <v>-1333</v>
      </c>
      <c r="K1346" s="35">
        <f>K1347+K1354</f>
        <v>20170</v>
      </c>
    </row>
    <row r="1347" spans="2:11" s="21" customFormat="1" ht="47.25">
      <c r="B1347" s="121" t="s">
        <v>1909</v>
      </c>
      <c r="C1347" s="40" t="s">
        <v>30</v>
      </c>
      <c r="D1347" s="2" t="s">
        <v>30</v>
      </c>
      <c r="E1347" s="132" t="s">
        <v>796</v>
      </c>
      <c r="F1347" s="4"/>
      <c r="G1347" s="35">
        <f>G1348+G1349+G1350+G1351+G1352+G1353</f>
        <v>21503</v>
      </c>
      <c r="H1347" s="335">
        <f>H1348+H1349+H1350+H1351+H1352+H1353</f>
        <v>24493</v>
      </c>
      <c r="I1347" s="335">
        <f>I1348+I1349+I1350+I1351+I1352+I1353</f>
        <v>24131</v>
      </c>
      <c r="J1347" s="35">
        <f>J1348+J1349+J1350+J1351+J1352+J1353</f>
        <v>-1333</v>
      </c>
      <c r="K1347" s="35">
        <f>K1348+K1349+K1350+K1351+K1352+K1353</f>
        <v>20170</v>
      </c>
    </row>
    <row r="1348" spans="2:11" s="21" customFormat="1" ht="63" hidden="1">
      <c r="B1348" s="121" t="s">
        <v>797</v>
      </c>
      <c r="C1348" s="40" t="s">
        <v>30</v>
      </c>
      <c r="D1348" s="2" t="s">
        <v>30</v>
      </c>
      <c r="E1348" s="132" t="s">
        <v>798</v>
      </c>
      <c r="F1348" s="4">
        <v>600</v>
      </c>
      <c r="G1348" s="35"/>
      <c r="H1348" s="335"/>
      <c r="I1348" s="335"/>
      <c r="J1348" s="35"/>
      <c r="K1348" s="35"/>
    </row>
    <row r="1349" spans="2:11" s="21" customFormat="1" ht="63" hidden="1">
      <c r="B1349" s="121" t="s">
        <v>797</v>
      </c>
      <c r="C1349" s="40" t="s">
        <v>30</v>
      </c>
      <c r="D1349" s="2" t="s">
        <v>30</v>
      </c>
      <c r="E1349" s="132" t="s">
        <v>739</v>
      </c>
      <c r="F1349" s="4">
        <v>600</v>
      </c>
      <c r="G1349" s="35"/>
      <c r="H1349" s="335"/>
      <c r="I1349" s="335"/>
      <c r="J1349" s="35"/>
      <c r="K1349" s="35"/>
    </row>
    <row r="1350" spans="2:11" s="21" customFormat="1" ht="63" hidden="1">
      <c r="B1350" s="121" t="s">
        <v>797</v>
      </c>
      <c r="C1350" s="40" t="s">
        <v>30</v>
      </c>
      <c r="D1350" s="2" t="s">
        <v>30</v>
      </c>
      <c r="E1350" s="132" t="s">
        <v>799</v>
      </c>
      <c r="F1350" s="4">
        <v>600</v>
      </c>
      <c r="G1350" s="35"/>
      <c r="H1350" s="335"/>
      <c r="I1350" s="335"/>
      <c r="J1350" s="35"/>
      <c r="K1350" s="35"/>
    </row>
    <row r="1351" spans="2:11" s="21" customFormat="1" ht="47.25" hidden="1">
      <c r="B1351" s="254" t="s">
        <v>1911</v>
      </c>
      <c r="C1351" s="40" t="s">
        <v>30</v>
      </c>
      <c r="D1351" s="2" t="s">
        <v>30</v>
      </c>
      <c r="E1351" s="132" t="s">
        <v>740</v>
      </c>
      <c r="F1351" s="4" t="s">
        <v>18</v>
      </c>
      <c r="G1351" s="35"/>
      <c r="H1351" s="335"/>
      <c r="I1351" s="335"/>
      <c r="J1351" s="35"/>
      <c r="K1351" s="35"/>
    </row>
    <row r="1352" spans="2:11" s="21" customFormat="1" ht="94.5" hidden="1">
      <c r="B1352" s="254" t="s">
        <v>1943</v>
      </c>
      <c r="C1352" s="40" t="s">
        <v>30</v>
      </c>
      <c r="D1352" s="2" t="s">
        <v>30</v>
      </c>
      <c r="E1352" s="132" t="s">
        <v>1535</v>
      </c>
      <c r="F1352" s="4">
        <v>600</v>
      </c>
      <c r="G1352" s="35">
        <v>16110</v>
      </c>
      <c r="H1352" s="335">
        <v>19100</v>
      </c>
      <c r="I1352" s="335">
        <v>18738</v>
      </c>
      <c r="J1352" s="35">
        <f>-2798-13312</f>
        <v>-16110</v>
      </c>
      <c r="K1352" s="35">
        <f>G1352+J1352</f>
        <v>0</v>
      </c>
    </row>
    <row r="1353" spans="2:11" s="21" customFormat="1" ht="94.5">
      <c r="B1353" s="254" t="s">
        <v>2045</v>
      </c>
      <c r="C1353" s="40" t="s">
        <v>30</v>
      </c>
      <c r="D1353" s="2" t="s">
        <v>30</v>
      </c>
      <c r="E1353" s="132" t="s">
        <v>1530</v>
      </c>
      <c r="F1353" s="4">
        <v>600</v>
      </c>
      <c r="G1353" s="35">
        <v>5393</v>
      </c>
      <c r="H1353" s="335">
        <v>5393</v>
      </c>
      <c r="I1353" s="335">
        <v>5393</v>
      </c>
      <c r="J1353" s="35">
        <f>1465+13312</f>
        <v>14777</v>
      </c>
      <c r="K1353" s="35">
        <f>G1353+J1353</f>
        <v>20170</v>
      </c>
    </row>
    <row r="1354" spans="2:11" s="21" customFormat="1" ht="15.75" hidden="1">
      <c r="B1354" s="316" t="s">
        <v>1638</v>
      </c>
      <c r="C1354" s="40" t="s">
        <v>30</v>
      </c>
      <c r="D1354" s="2" t="s">
        <v>30</v>
      </c>
      <c r="E1354" s="132" t="s">
        <v>1099</v>
      </c>
      <c r="F1354" s="4"/>
      <c r="G1354" s="35">
        <f>G1355+G1356</f>
        <v>0</v>
      </c>
      <c r="H1354" s="335">
        <f>H1355+H1356</f>
        <v>0</v>
      </c>
      <c r="I1354" s="335">
        <f>I1355+I1356</f>
        <v>0</v>
      </c>
      <c r="J1354" s="35">
        <f>J1355+J1356</f>
        <v>0</v>
      </c>
      <c r="K1354" s="35">
        <f>K1355+K1356</f>
        <v>0</v>
      </c>
    </row>
    <row r="1355" spans="2:11" s="21" customFormat="1" ht="31.5" hidden="1">
      <c r="B1355" s="316" t="s">
        <v>1343</v>
      </c>
      <c r="C1355" s="40" t="s">
        <v>30</v>
      </c>
      <c r="D1355" s="2" t="s">
        <v>30</v>
      </c>
      <c r="E1355" s="132" t="s">
        <v>1421</v>
      </c>
      <c r="F1355" s="4" t="s">
        <v>10</v>
      </c>
      <c r="G1355" s="35"/>
      <c r="H1355" s="335"/>
      <c r="I1355" s="335"/>
      <c r="J1355" s="35"/>
      <c r="K1355" s="35"/>
    </row>
    <row r="1356" spans="2:11" s="21" customFormat="1" ht="31.5" hidden="1">
      <c r="B1356" s="316" t="s">
        <v>1420</v>
      </c>
      <c r="C1356" s="40" t="s">
        <v>30</v>
      </c>
      <c r="D1356" s="2" t="s">
        <v>30</v>
      </c>
      <c r="E1356" s="132" t="s">
        <v>1100</v>
      </c>
      <c r="F1356" s="4" t="s">
        <v>10</v>
      </c>
      <c r="G1356" s="35"/>
      <c r="H1356" s="335"/>
      <c r="I1356" s="335"/>
      <c r="J1356" s="35"/>
      <c r="K1356" s="35"/>
    </row>
    <row r="1357" spans="2:11" s="21" customFormat="1" ht="15.75">
      <c r="B1357" s="121" t="s">
        <v>1944</v>
      </c>
      <c r="C1357" s="40" t="s">
        <v>30</v>
      </c>
      <c r="D1357" s="2" t="s">
        <v>30</v>
      </c>
      <c r="E1357" s="132" t="s">
        <v>477</v>
      </c>
      <c r="F1357" s="4"/>
      <c r="G1357" s="35">
        <f aca="true" t="shared" si="80" ref="G1357:K1358">G1358</f>
        <v>20054</v>
      </c>
      <c r="H1357" s="335">
        <f t="shared" si="80"/>
        <v>20054</v>
      </c>
      <c r="I1357" s="335">
        <f t="shared" si="80"/>
        <v>20054</v>
      </c>
      <c r="J1357" s="35">
        <f t="shared" si="80"/>
        <v>0</v>
      </c>
      <c r="K1357" s="35">
        <f t="shared" si="80"/>
        <v>20054</v>
      </c>
    </row>
    <row r="1358" spans="2:11" s="21" customFormat="1" ht="31.5">
      <c r="B1358" s="121" t="s">
        <v>452</v>
      </c>
      <c r="C1358" s="40" t="s">
        <v>30</v>
      </c>
      <c r="D1358" s="2" t="s">
        <v>30</v>
      </c>
      <c r="E1358" s="132" t="s">
        <v>750</v>
      </c>
      <c r="F1358" s="4"/>
      <c r="G1358" s="35">
        <f t="shared" si="80"/>
        <v>20054</v>
      </c>
      <c r="H1358" s="335">
        <f t="shared" si="80"/>
        <v>20054</v>
      </c>
      <c r="I1358" s="335">
        <f t="shared" si="80"/>
        <v>20054</v>
      </c>
      <c r="J1358" s="35">
        <f t="shared" si="80"/>
        <v>0</v>
      </c>
      <c r="K1358" s="35">
        <f t="shared" si="80"/>
        <v>20054</v>
      </c>
    </row>
    <row r="1359" spans="2:11" s="21" customFormat="1" ht="47.25">
      <c r="B1359" s="121" t="s">
        <v>763</v>
      </c>
      <c r="C1359" s="40" t="s">
        <v>30</v>
      </c>
      <c r="D1359" s="2" t="s">
        <v>30</v>
      </c>
      <c r="E1359" s="132" t="s">
        <v>751</v>
      </c>
      <c r="F1359" s="4">
        <v>200</v>
      </c>
      <c r="G1359" s="35">
        <v>20054</v>
      </c>
      <c r="H1359" s="335">
        <v>20054</v>
      </c>
      <c r="I1359" s="335">
        <v>20054</v>
      </c>
      <c r="J1359" s="35"/>
      <c r="K1359" s="35">
        <f>G1359+J1359</f>
        <v>20054</v>
      </c>
    </row>
    <row r="1360" spans="2:11" s="21" customFormat="1" ht="24.75" customHeight="1" hidden="1">
      <c r="B1360" s="316"/>
      <c r="C1360" s="40"/>
      <c r="D1360" s="2"/>
      <c r="E1360" s="132"/>
      <c r="F1360" s="4"/>
      <c r="G1360" s="35"/>
      <c r="H1360" s="335"/>
      <c r="I1360" s="335"/>
      <c r="J1360" s="35"/>
      <c r="K1360" s="35"/>
    </row>
    <row r="1361" spans="2:11" s="21" customFormat="1" ht="36.75" customHeight="1" hidden="1">
      <c r="B1361" s="316"/>
      <c r="C1361" s="40"/>
      <c r="D1361" s="2"/>
      <c r="E1361" s="132"/>
      <c r="F1361" s="4"/>
      <c r="G1361" s="35"/>
      <c r="H1361" s="335"/>
      <c r="I1361" s="335"/>
      <c r="J1361" s="35"/>
      <c r="K1361" s="35"/>
    </row>
    <row r="1362" spans="2:11" s="21" customFormat="1" ht="39.75" customHeight="1" hidden="1">
      <c r="B1362" s="316"/>
      <c r="C1362" s="40"/>
      <c r="D1362" s="2"/>
      <c r="E1362" s="132"/>
      <c r="F1362" s="4"/>
      <c r="G1362" s="35"/>
      <c r="H1362" s="335"/>
      <c r="I1362" s="335"/>
      <c r="J1362" s="35"/>
      <c r="K1362" s="35"/>
    </row>
    <row r="1363" spans="2:11" s="21" customFormat="1" ht="15.75">
      <c r="B1363" s="121" t="s">
        <v>1922</v>
      </c>
      <c r="C1363" s="40" t="s">
        <v>30</v>
      </c>
      <c r="D1363" s="2" t="s">
        <v>30</v>
      </c>
      <c r="E1363" s="132" t="s">
        <v>782</v>
      </c>
      <c r="F1363" s="4"/>
      <c r="G1363" s="35">
        <f>G1364+G1366+G1368</f>
        <v>30825</v>
      </c>
      <c r="H1363" s="335">
        <f>H1364+H1366+H1368</f>
        <v>31825</v>
      </c>
      <c r="I1363" s="335">
        <f>I1364+I1366+I1368</f>
        <v>32825</v>
      </c>
      <c r="J1363" s="35">
        <f>J1364+J1366+J1368</f>
        <v>41439</v>
      </c>
      <c r="K1363" s="35">
        <f>K1364+K1366+K1368</f>
        <v>72264</v>
      </c>
    </row>
    <row r="1364" spans="2:11" s="21" customFormat="1" ht="31.5">
      <c r="B1364" s="121" t="s">
        <v>1945</v>
      </c>
      <c r="C1364" s="40" t="s">
        <v>30</v>
      </c>
      <c r="D1364" s="2" t="s">
        <v>30</v>
      </c>
      <c r="E1364" s="132" t="s">
        <v>800</v>
      </c>
      <c r="F1364" s="4"/>
      <c r="G1364" s="35">
        <f>G1365</f>
        <v>2650</v>
      </c>
      <c r="H1364" s="335">
        <f>H1365</f>
        <v>2650</v>
      </c>
      <c r="I1364" s="335">
        <f>I1365</f>
        <v>2650</v>
      </c>
      <c r="J1364" s="35">
        <f>J1365</f>
        <v>41439</v>
      </c>
      <c r="K1364" s="35">
        <f>K1365</f>
        <v>44089</v>
      </c>
    </row>
    <row r="1365" spans="2:11" s="21" customFormat="1" ht="47.25">
      <c r="B1365" s="121" t="s">
        <v>801</v>
      </c>
      <c r="C1365" s="40" t="s">
        <v>30</v>
      </c>
      <c r="D1365" s="2" t="s">
        <v>30</v>
      </c>
      <c r="E1365" s="132" t="s">
        <v>802</v>
      </c>
      <c r="F1365" s="4">
        <v>200</v>
      </c>
      <c r="G1365" s="35">
        <v>2650</v>
      </c>
      <c r="H1365" s="335">
        <v>2650</v>
      </c>
      <c r="I1365" s="335">
        <v>2650</v>
      </c>
      <c r="J1365" s="35">
        <v>41439</v>
      </c>
      <c r="K1365" s="35">
        <f>G1365+J1365</f>
        <v>44089</v>
      </c>
    </row>
    <row r="1366" spans="2:11" s="21" customFormat="1" ht="31.5">
      <c r="B1366" s="121" t="s">
        <v>1923</v>
      </c>
      <c r="C1366" s="40" t="s">
        <v>30</v>
      </c>
      <c r="D1366" s="2" t="s">
        <v>30</v>
      </c>
      <c r="E1366" s="132" t="s">
        <v>803</v>
      </c>
      <c r="F1366" s="4"/>
      <c r="G1366" s="35">
        <f>G1367</f>
        <v>175</v>
      </c>
      <c r="H1366" s="335">
        <f>H1367</f>
        <v>175</v>
      </c>
      <c r="I1366" s="335">
        <f>I1367</f>
        <v>175</v>
      </c>
      <c r="J1366" s="35">
        <f>J1367</f>
        <v>0</v>
      </c>
      <c r="K1366" s="35">
        <f>K1367</f>
        <v>175</v>
      </c>
    </row>
    <row r="1367" spans="2:11" s="21" customFormat="1" ht="31.5">
      <c r="B1367" s="121" t="s">
        <v>804</v>
      </c>
      <c r="C1367" s="40" t="s">
        <v>30</v>
      </c>
      <c r="D1367" s="2" t="s">
        <v>30</v>
      </c>
      <c r="E1367" s="132" t="s">
        <v>805</v>
      </c>
      <c r="F1367" s="4">
        <v>800</v>
      </c>
      <c r="G1367" s="35">
        <v>175</v>
      </c>
      <c r="H1367" s="335">
        <v>175</v>
      </c>
      <c r="I1367" s="335">
        <v>175</v>
      </c>
      <c r="J1367" s="35"/>
      <c r="K1367" s="35">
        <f>G1367+J1367</f>
        <v>175</v>
      </c>
    </row>
    <row r="1368" spans="2:11" s="21" customFormat="1" ht="31.5">
      <c r="B1368" s="121" t="s">
        <v>1946</v>
      </c>
      <c r="C1368" s="40" t="s">
        <v>30</v>
      </c>
      <c r="D1368" s="2" t="s">
        <v>30</v>
      </c>
      <c r="E1368" s="132" t="s">
        <v>806</v>
      </c>
      <c r="F1368" s="4"/>
      <c r="G1368" s="35">
        <f>G1369+G1370</f>
        <v>28000</v>
      </c>
      <c r="H1368" s="335">
        <f>H1369+H1370</f>
        <v>29000</v>
      </c>
      <c r="I1368" s="335">
        <f>I1369+I1370</f>
        <v>30000</v>
      </c>
      <c r="J1368" s="35">
        <f>J1369+J1370</f>
        <v>0</v>
      </c>
      <c r="K1368" s="35">
        <f>K1369+K1370</f>
        <v>28000</v>
      </c>
    </row>
    <row r="1369" spans="2:11" s="21" customFormat="1" ht="47.25">
      <c r="B1369" s="121" t="s">
        <v>1620</v>
      </c>
      <c r="C1369" s="40" t="s">
        <v>30</v>
      </c>
      <c r="D1369" s="2" t="s">
        <v>30</v>
      </c>
      <c r="E1369" s="132" t="s">
        <v>807</v>
      </c>
      <c r="F1369" s="4">
        <v>300</v>
      </c>
      <c r="G1369" s="35">
        <v>28000</v>
      </c>
      <c r="H1369" s="335">
        <v>29000</v>
      </c>
      <c r="I1369" s="335">
        <v>30000</v>
      </c>
      <c r="J1369" s="35"/>
      <c r="K1369" s="35">
        <f>G1369+J1369</f>
        <v>28000</v>
      </c>
    </row>
    <row r="1370" spans="2:11" s="21" customFormat="1" ht="47.25" hidden="1">
      <c r="B1370" s="121" t="s">
        <v>1257</v>
      </c>
      <c r="C1370" s="40" t="s">
        <v>30</v>
      </c>
      <c r="D1370" s="2" t="s">
        <v>30</v>
      </c>
      <c r="E1370" s="132" t="s">
        <v>808</v>
      </c>
      <c r="F1370" s="4" t="s">
        <v>73</v>
      </c>
      <c r="G1370" s="35"/>
      <c r="H1370" s="335"/>
      <c r="I1370" s="335"/>
      <c r="J1370" s="35"/>
      <c r="K1370" s="35"/>
    </row>
    <row r="1371" spans="2:11" s="21" customFormat="1" ht="31.5">
      <c r="B1371" s="121" t="s">
        <v>1932</v>
      </c>
      <c r="C1371" s="40" t="s">
        <v>30</v>
      </c>
      <c r="D1371" s="2" t="s">
        <v>30</v>
      </c>
      <c r="E1371" s="132" t="s">
        <v>1536</v>
      </c>
      <c r="F1371" s="4"/>
      <c r="G1371" s="35">
        <f>G1372</f>
        <v>3719</v>
      </c>
      <c r="H1371" s="335">
        <f>H1372</f>
        <v>0</v>
      </c>
      <c r="I1371" s="335">
        <f>I1372</f>
        <v>0</v>
      </c>
      <c r="J1371" s="35">
        <f>J1372</f>
        <v>1255</v>
      </c>
      <c r="K1371" s="35">
        <f>K1372</f>
        <v>4974</v>
      </c>
    </row>
    <row r="1372" spans="2:11" s="21" customFormat="1" ht="31.5">
      <c r="B1372" s="121" t="s">
        <v>1914</v>
      </c>
      <c r="C1372" s="40" t="s">
        <v>30</v>
      </c>
      <c r="D1372" s="2" t="s">
        <v>30</v>
      </c>
      <c r="E1372" s="132" t="s">
        <v>770</v>
      </c>
      <c r="F1372" s="4"/>
      <c r="G1372" s="35">
        <f>G1373+G1374</f>
        <v>3719</v>
      </c>
      <c r="H1372" s="335">
        <f>H1373+H1374</f>
        <v>0</v>
      </c>
      <c r="I1372" s="335">
        <f>I1373+I1374</f>
        <v>0</v>
      </c>
      <c r="J1372" s="35">
        <f>J1373+J1374</f>
        <v>1255</v>
      </c>
      <c r="K1372" s="35">
        <f>K1373+K1374</f>
        <v>4974</v>
      </c>
    </row>
    <row r="1373" spans="2:11" s="21" customFormat="1" ht="126" hidden="1">
      <c r="B1373" s="121" t="s">
        <v>1947</v>
      </c>
      <c r="C1373" s="40" t="s">
        <v>30</v>
      </c>
      <c r="D1373" s="2" t="s">
        <v>30</v>
      </c>
      <c r="E1373" s="132" t="s">
        <v>1537</v>
      </c>
      <c r="F1373" s="4">
        <v>200</v>
      </c>
      <c r="G1373" s="35">
        <v>2861</v>
      </c>
      <c r="H1373" s="335">
        <v>0</v>
      </c>
      <c r="I1373" s="335">
        <v>0</v>
      </c>
      <c r="J1373" s="35">
        <f>422-3283</f>
        <v>-2861</v>
      </c>
      <c r="K1373" s="35">
        <f>G1373+J1373</f>
        <v>0</v>
      </c>
    </row>
    <row r="1374" spans="2:11" s="21" customFormat="1" ht="133.5" customHeight="1">
      <c r="B1374" s="121" t="s">
        <v>2046</v>
      </c>
      <c r="C1374" s="40" t="s">
        <v>30</v>
      </c>
      <c r="D1374" s="2" t="s">
        <v>30</v>
      </c>
      <c r="E1374" s="132" t="s">
        <v>1538</v>
      </c>
      <c r="F1374" s="4">
        <v>200</v>
      </c>
      <c r="G1374" s="35">
        <v>858</v>
      </c>
      <c r="H1374" s="335">
        <v>0</v>
      </c>
      <c r="I1374" s="335">
        <v>0</v>
      </c>
      <c r="J1374" s="35">
        <f>3283+833</f>
        <v>4116</v>
      </c>
      <c r="K1374" s="35">
        <f>G1374+J1374</f>
        <v>4974</v>
      </c>
    </row>
    <row r="1375" spans="2:11" s="21" customFormat="1" ht="31.5">
      <c r="B1375" s="121" t="s">
        <v>1925</v>
      </c>
      <c r="C1375" s="40" t="s">
        <v>30</v>
      </c>
      <c r="D1375" s="2" t="s">
        <v>30</v>
      </c>
      <c r="E1375" s="132" t="s">
        <v>759</v>
      </c>
      <c r="F1375" s="4"/>
      <c r="G1375" s="35">
        <f>G1376+G1382+G1388</f>
        <v>487939</v>
      </c>
      <c r="H1375" s="335">
        <f>H1376+H1382+H1388</f>
        <v>535111</v>
      </c>
      <c r="I1375" s="335">
        <f>I1376+I1382+I1388</f>
        <v>551298</v>
      </c>
      <c r="J1375" s="35">
        <f>J1376+J1382+J1388</f>
        <v>52825</v>
      </c>
      <c r="K1375" s="35">
        <f>K1376+K1382+K1388</f>
        <v>540764</v>
      </c>
    </row>
    <row r="1376" spans="2:11" s="21" customFormat="1" ht="31.5">
      <c r="B1376" s="121" t="s">
        <v>452</v>
      </c>
      <c r="C1376" s="40" t="s">
        <v>30</v>
      </c>
      <c r="D1376" s="2" t="s">
        <v>30</v>
      </c>
      <c r="E1376" s="132" t="s">
        <v>760</v>
      </c>
      <c r="F1376" s="4"/>
      <c r="G1376" s="35">
        <f>G1377</f>
        <v>487939</v>
      </c>
      <c r="H1376" s="335">
        <f>H1377</f>
        <v>535111</v>
      </c>
      <c r="I1376" s="335">
        <f>I1377</f>
        <v>551298</v>
      </c>
      <c r="J1376" s="35">
        <f>J1377</f>
        <v>52825</v>
      </c>
      <c r="K1376" s="35">
        <f>K1377</f>
        <v>540764</v>
      </c>
    </row>
    <row r="1377" spans="2:11" s="21" customFormat="1" ht="31.5">
      <c r="B1377" s="121" t="s">
        <v>761</v>
      </c>
      <c r="C1377" s="40" t="s">
        <v>30</v>
      </c>
      <c r="D1377" s="2" t="s">
        <v>30</v>
      </c>
      <c r="E1377" s="132" t="s">
        <v>779</v>
      </c>
      <c r="F1377" s="4"/>
      <c r="G1377" s="35">
        <f>G1378+G1379+G1380+G1381</f>
        <v>487939</v>
      </c>
      <c r="H1377" s="335">
        <f>H1378+H1379+H1380+H1381</f>
        <v>535111</v>
      </c>
      <c r="I1377" s="335">
        <f>I1378+I1379+I1380+I1381</f>
        <v>551298</v>
      </c>
      <c r="J1377" s="35">
        <f>J1378+J1379+J1380+J1381</f>
        <v>52825</v>
      </c>
      <c r="K1377" s="35">
        <f>K1378+K1379+K1380+K1381</f>
        <v>540764</v>
      </c>
    </row>
    <row r="1378" spans="2:11" s="21" customFormat="1" ht="78.75">
      <c r="B1378" s="121" t="s">
        <v>146</v>
      </c>
      <c r="C1378" s="40" t="s">
        <v>30</v>
      </c>
      <c r="D1378" s="2" t="s">
        <v>30</v>
      </c>
      <c r="E1378" s="132" t="s">
        <v>779</v>
      </c>
      <c r="F1378" s="4">
        <v>100</v>
      </c>
      <c r="G1378" s="35">
        <v>229388</v>
      </c>
      <c r="H1378" s="335">
        <v>249144</v>
      </c>
      <c r="I1378" s="335">
        <v>255603</v>
      </c>
      <c r="J1378" s="35"/>
      <c r="K1378" s="35">
        <f>G1378+J1378</f>
        <v>229388</v>
      </c>
    </row>
    <row r="1379" spans="2:11" s="21" customFormat="1" ht="47.25">
      <c r="B1379" s="121" t="s">
        <v>763</v>
      </c>
      <c r="C1379" s="40" t="s">
        <v>30</v>
      </c>
      <c r="D1379" s="2" t="s">
        <v>30</v>
      </c>
      <c r="E1379" s="132" t="s">
        <v>779</v>
      </c>
      <c r="F1379" s="4">
        <v>200</v>
      </c>
      <c r="G1379" s="35">
        <v>37408</v>
      </c>
      <c r="H1379" s="335">
        <v>38266</v>
      </c>
      <c r="I1379" s="335">
        <v>38266</v>
      </c>
      <c r="J1379" s="35">
        <f>50280+4835-833</f>
        <v>54282</v>
      </c>
      <c r="K1379" s="35">
        <f>G1379+J1379</f>
        <v>91690</v>
      </c>
    </row>
    <row r="1380" spans="2:11" s="21" customFormat="1" ht="47.25">
      <c r="B1380" s="121" t="s">
        <v>353</v>
      </c>
      <c r="C1380" s="40" t="s">
        <v>30</v>
      </c>
      <c r="D1380" s="2" t="s">
        <v>30</v>
      </c>
      <c r="E1380" s="132" t="s">
        <v>779</v>
      </c>
      <c r="F1380" s="4">
        <v>600</v>
      </c>
      <c r="G1380" s="35">
        <v>219434</v>
      </c>
      <c r="H1380" s="335">
        <v>245992</v>
      </c>
      <c r="I1380" s="335">
        <v>255720</v>
      </c>
      <c r="J1380" s="35">
        <f>8-1465</f>
        <v>-1457</v>
      </c>
      <c r="K1380" s="35">
        <f>G1380+J1380</f>
        <v>217977</v>
      </c>
    </row>
    <row r="1381" spans="2:11" s="21" customFormat="1" ht="31.5">
      <c r="B1381" s="121" t="s">
        <v>147</v>
      </c>
      <c r="C1381" s="40" t="s">
        <v>30</v>
      </c>
      <c r="D1381" s="2" t="s">
        <v>30</v>
      </c>
      <c r="E1381" s="132" t="s">
        <v>779</v>
      </c>
      <c r="F1381" s="4">
        <v>800</v>
      </c>
      <c r="G1381" s="35">
        <v>1709</v>
      </c>
      <c r="H1381" s="335">
        <v>1709</v>
      </c>
      <c r="I1381" s="335">
        <v>1709</v>
      </c>
      <c r="J1381" s="35"/>
      <c r="K1381" s="35">
        <f>G1381+J1381</f>
        <v>1709</v>
      </c>
    </row>
    <row r="1382" spans="2:11" s="21" customFormat="1" ht="31.5" hidden="1">
      <c r="B1382" s="121" t="s">
        <v>1948</v>
      </c>
      <c r="C1382" s="40" t="s">
        <v>30</v>
      </c>
      <c r="D1382" s="2" t="s">
        <v>30</v>
      </c>
      <c r="E1382" s="132" t="s">
        <v>809</v>
      </c>
      <c r="F1382" s="4"/>
      <c r="G1382" s="35">
        <f>G1383</f>
        <v>0</v>
      </c>
      <c r="H1382" s="335">
        <f>H1383</f>
        <v>0</v>
      </c>
      <c r="I1382" s="335">
        <f>I1383</f>
        <v>0</v>
      </c>
      <c r="J1382" s="35">
        <f>J1383</f>
        <v>0</v>
      </c>
      <c r="K1382" s="35">
        <f>K1383</f>
        <v>0</v>
      </c>
    </row>
    <row r="1383" spans="2:11" s="21" customFormat="1" ht="31.5" hidden="1">
      <c r="B1383" s="121" t="s">
        <v>810</v>
      </c>
      <c r="C1383" s="40" t="s">
        <v>30</v>
      </c>
      <c r="D1383" s="2" t="s">
        <v>30</v>
      </c>
      <c r="E1383" s="132" t="s">
        <v>811</v>
      </c>
      <c r="F1383" s="4">
        <v>500</v>
      </c>
      <c r="G1383" s="35"/>
      <c r="H1383" s="335"/>
      <c r="I1383" s="335"/>
      <c r="J1383" s="35"/>
      <c r="K1383" s="35"/>
    </row>
    <row r="1384" spans="2:11" s="21" customFormat="1" ht="31.5" hidden="1">
      <c r="B1384" s="121" t="s">
        <v>1949</v>
      </c>
      <c r="C1384" s="40" t="s">
        <v>30</v>
      </c>
      <c r="D1384" s="2" t="s">
        <v>30</v>
      </c>
      <c r="E1384" s="132" t="s">
        <v>812</v>
      </c>
      <c r="F1384" s="4"/>
      <c r="G1384" s="35">
        <v>0</v>
      </c>
      <c r="H1384" s="335">
        <v>0</v>
      </c>
      <c r="I1384" s="335">
        <v>0</v>
      </c>
      <c r="J1384" s="35">
        <v>0</v>
      </c>
      <c r="K1384" s="35">
        <v>0</v>
      </c>
    </row>
    <row r="1385" spans="2:11" s="21" customFormat="1" ht="31.5" hidden="1">
      <c r="B1385" s="121" t="s">
        <v>813</v>
      </c>
      <c r="C1385" s="40" t="s">
        <v>30</v>
      </c>
      <c r="D1385" s="2" t="s">
        <v>30</v>
      </c>
      <c r="E1385" s="132" t="s">
        <v>814</v>
      </c>
      <c r="F1385" s="4"/>
      <c r="G1385" s="35"/>
      <c r="H1385" s="335"/>
      <c r="I1385" s="335"/>
      <c r="J1385" s="35"/>
      <c r="K1385" s="35"/>
    </row>
    <row r="1386" spans="2:11" s="21" customFormat="1" ht="15.75" hidden="1">
      <c r="B1386" s="121" t="s">
        <v>1950</v>
      </c>
      <c r="C1386" s="40" t="s">
        <v>30</v>
      </c>
      <c r="D1386" s="2" t="s">
        <v>30</v>
      </c>
      <c r="E1386" s="132" t="s">
        <v>815</v>
      </c>
      <c r="F1386" s="4"/>
      <c r="G1386" s="35">
        <v>0</v>
      </c>
      <c r="H1386" s="335">
        <v>0</v>
      </c>
      <c r="I1386" s="335">
        <v>0</v>
      </c>
      <c r="J1386" s="35">
        <v>0</v>
      </c>
      <c r="K1386" s="35">
        <v>0</v>
      </c>
    </row>
    <row r="1387" spans="2:11" s="21" customFormat="1" ht="15.75" hidden="1">
      <c r="B1387" s="121" t="s">
        <v>1132</v>
      </c>
      <c r="C1387" s="40" t="s">
        <v>30</v>
      </c>
      <c r="D1387" s="2" t="s">
        <v>30</v>
      </c>
      <c r="E1387" s="132" t="s">
        <v>816</v>
      </c>
      <c r="F1387" s="4" t="s">
        <v>731</v>
      </c>
      <c r="G1387" s="35"/>
      <c r="H1387" s="335"/>
      <c r="I1387" s="335"/>
      <c r="J1387" s="35"/>
      <c r="K1387" s="35"/>
    </row>
    <row r="1388" spans="2:11" s="21" customFormat="1" ht="47.25" hidden="1">
      <c r="B1388" s="121" t="s">
        <v>1926</v>
      </c>
      <c r="C1388" s="2" t="s">
        <v>30</v>
      </c>
      <c r="D1388" s="100">
        <v>9</v>
      </c>
      <c r="E1388" s="114" t="s">
        <v>1369</v>
      </c>
      <c r="F1388" s="4"/>
      <c r="G1388" s="35">
        <f>G1389</f>
        <v>0</v>
      </c>
      <c r="H1388" s="335">
        <f>H1389</f>
        <v>0</v>
      </c>
      <c r="I1388" s="335">
        <f>I1389</f>
        <v>0</v>
      </c>
      <c r="J1388" s="35">
        <f>J1389</f>
        <v>0</v>
      </c>
      <c r="K1388" s="35">
        <f>K1389</f>
        <v>0</v>
      </c>
    </row>
    <row r="1389" spans="2:11" s="21" customFormat="1" ht="126" hidden="1">
      <c r="B1389" s="125" t="s">
        <v>1419</v>
      </c>
      <c r="C1389" s="2" t="s">
        <v>30</v>
      </c>
      <c r="D1389" s="100">
        <v>9</v>
      </c>
      <c r="E1389" s="114" t="s">
        <v>1370</v>
      </c>
      <c r="F1389" s="4" t="s">
        <v>18</v>
      </c>
      <c r="G1389" s="35"/>
      <c r="H1389" s="335"/>
      <c r="I1389" s="335"/>
      <c r="J1389" s="35"/>
      <c r="K1389" s="35"/>
    </row>
    <row r="1390" spans="2:11" s="21" customFormat="1" ht="18" customHeight="1">
      <c r="B1390" s="121" t="s">
        <v>142</v>
      </c>
      <c r="C1390" s="40" t="s">
        <v>30</v>
      </c>
      <c r="D1390" s="2" t="s">
        <v>30</v>
      </c>
      <c r="E1390" s="132" t="s">
        <v>817</v>
      </c>
      <c r="F1390" s="4"/>
      <c r="G1390" s="35">
        <f>G1391+G1394+G1398</f>
        <v>17654</v>
      </c>
      <c r="H1390" s="335">
        <f>H1391+H1394+H1398</f>
        <v>17654</v>
      </c>
      <c r="I1390" s="335">
        <f>I1391+I1394+I1398</f>
        <v>17654</v>
      </c>
      <c r="J1390" s="35">
        <f>J1391+J1394+J1398</f>
        <v>0</v>
      </c>
      <c r="K1390" s="35">
        <f>K1391+K1394+K1398</f>
        <v>17654</v>
      </c>
    </row>
    <row r="1391" spans="2:11" s="21" customFormat="1" ht="19.5" customHeight="1">
      <c r="B1391" s="121" t="s">
        <v>687</v>
      </c>
      <c r="C1391" s="40" t="s">
        <v>30</v>
      </c>
      <c r="D1391" s="2" t="s">
        <v>30</v>
      </c>
      <c r="E1391" s="132" t="s">
        <v>818</v>
      </c>
      <c r="F1391" s="4"/>
      <c r="G1391" s="35">
        <f>G1392+G1393</f>
        <v>200</v>
      </c>
      <c r="H1391" s="335">
        <f>H1392+H1393</f>
        <v>200</v>
      </c>
      <c r="I1391" s="335">
        <f>I1392+I1393</f>
        <v>200</v>
      </c>
      <c r="J1391" s="35">
        <f>J1392+J1393</f>
        <v>0</v>
      </c>
      <c r="K1391" s="35">
        <f>K1392+K1393</f>
        <v>200</v>
      </c>
    </row>
    <row r="1392" spans="2:11" s="21" customFormat="1" ht="20.25" customHeight="1">
      <c r="B1392" s="121" t="s">
        <v>819</v>
      </c>
      <c r="C1392" s="40" t="s">
        <v>30</v>
      </c>
      <c r="D1392" s="2" t="s">
        <v>30</v>
      </c>
      <c r="E1392" s="132" t="s">
        <v>820</v>
      </c>
      <c r="F1392" s="4">
        <v>800</v>
      </c>
      <c r="G1392" s="35">
        <v>200</v>
      </c>
      <c r="H1392" s="335">
        <v>200</v>
      </c>
      <c r="I1392" s="335">
        <v>200</v>
      </c>
      <c r="J1392" s="35"/>
      <c r="K1392" s="35">
        <f>G1392+J1392</f>
        <v>200</v>
      </c>
    </row>
    <row r="1393" spans="2:11" s="21" customFormat="1" ht="37.5" customHeight="1" hidden="1">
      <c r="B1393" s="121" t="s">
        <v>1951</v>
      </c>
      <c r="C1393" s="40">
        <v>9</v>
      </c>
      <c r="D1393" s="2">
        <v>9</v>
      </c>
      <c r="E1393" s="132" t="s">
        <v>1394</v>
      </c>
      <c r="F1393" s="4" t="s">
        <v>64</v>
      </c>
      <c r="G1393" s="35"/>
      <c r="H1393" s="335"/>
      <c r="I1393" s="335"/>
      <c r="J1393" s="35"/>
      <c r="K1393" s="35"/>
    </row>
    <row r="1394" spans="2:11" s="21" customFormat="1" ht="15.75">
      <c r="B1394" s="121" t="s">
        <v>1656</v>
      </c>
      <c r="C1394" s="40" t="s">
        <v>30</v>
      </c>
      <c r="D1394" s="2" t="s">
        <v>30</v>
      </c>
      <c r="E1394" s="132" t="s">
        <v>821</v>
      </c>
      <c r="F1394" s="4" t="s">
        <v>731</v>
      </c>
      <c r="G1394" s="35">
        <f>G1395+G1396+G1397</f>
        <v>16279</v>
      </c>
      <c r="H1394" s="335">
        <f>H1395+H1396+H1397</f>
        <v>16279</v>
      </c>
      <c r="I1394" s="335">
        <f>I1395+I1396+I1397</f>
        <v>16279</v>
      </c>
      <c r="J1394" s="35">
        <f>J1395+J1396+J1397</f>
        <v>0</v>
      </c>
      <c r="K1394" s="35">
        <f>K1395+K1396+K1397</f>
        <v>16279</v>
      </c>
    </row>
    <row r="1395" spans="2:11" s="21" customFormat="1" ht="63">
      <c r="B1395" s="121" t="s">
        <v>822</v>
      </c>
      <c r="C1395" s="40" t="s">
        <v>30</v>
      </c>
      <c r="D1395" s="2" t="s">
        <v>30</v>
      </c>
      <c r="E1395" s="132" t="s">
        <v>823</v>
      </c>
      <c r="F1395" s="4">
        <v>100</v>
      </c>
      <c r="G1395" s="35">
        <v>200</v>
      </c>
      <c r="H1395" s="335">
        <v>200</v>
      </c>
      <c r="I1395" s="335">
        <v>200</v>
      </c>
      <c r="J1395" s="35"/>
      <c r="K1395" s="35">
        <f>G1395+J1395</f>
        <v>200</v>
      </c>
    </row>
    <row r="1396" spans="2:11" s="21" customFormat="1" ht="31.5">
      <c r="B1396" s="121" t="s">
        <v>597</v>
      </c>
      <c r="C1396" s="40" t="s">
        <v>30</v>
      </c>
      <c r="D1396" s="2" t="s">
        <v>30</v>
      </c>
      <c r="E1396" s="132" t="s">
        <v>823</v>
      </c>
      <c r="F1396" s="4">
        <v>200</v>
      </c>
      <c r="G1396" s="35">
        <v>15979</v>
      </c>
      <c r="H1396" s="335">
        <v>15979</v>
      </c>
      <c r="I1396" s="335">
        <v>15979</v>
      </c>
      <c r="J1396" s="35"/>
      <c r="K1396" s="35">
        <f>G1396+J1396</f>
        <v>15979</v>
      </c>
    </row>
    <row r="1397" spans="2:11" s="21" customFormat="1" ht="15.75">
      <c r="B1397" s="121" t="s">
        <v>824</v>
      </c>
      <c r="C1397" s="40" t="s">
        <v>30</v>
      </c>
      <c r="D1397" s="2" t="s">
        <v>30</v>
      </c>
      <c r="E1397" s="132" t="s">
        <v>823</v>
      </c>
      <c r="F1397" s="4">
        <v>800</v>
      </c>
      <c r="G1397" s="35">
        <v>100</v>
      </c>
      <c r="H1397" s="335">
        <v>100</v>
      </c>
      <c r="I1397" s="335">
        <v>100</v>
      </c>
      <c r="J1397" s="35"/>
      <c r="K1397" s="35">
        <f>G1397+J1397</f>
        <v>100</v>
      </c>
    </row>
    <row r="1398" spans="2:11" s="21" customFormat="1" ht="78.75">
      <c r="B1398" s="147" t="s">
        <v>1952</v>
      </c>
      <c r="C1398" s="40" t="s">
        <v>30</v>
      </c>
      <c r="D1398" s="2" t="s">
        <v>30</v>
      </c>
      <c r="E1398" s="132" t="s">
        <v>1068</v>
      </c>
      <c r="F1398" s="4"/>
      <c r="G1398" s="35">
        <f>G1399+G1400+G1401</f>
        <v>1175</v>
      </c>
      <c r="H1398" s="335">
        <f>H1399+H1400+H1401</f>
        <v>1175</v>
      </c>
      <c r="I1398" s="335">
        <f>I1399+I1400+I1401</f>
        <v>1175</v>
      </c>
      <c r="J1398" s="35">
        <f>J1399+J1400+J1401</f>
        <v>0</v>
      </c>
      <c r="K1398" s="35">
        <f>K1399+K1400+K1401</f>
        <v>1175</v>
      </c>
    </row>
    <row r="1399" spans="2:11" s="21" customFormat="1" ht="126">
      <c r="B1399" s="147" t="s">
        <v>1953</v>
      </c>
      <c r="C1399" s="40" t="s">
        <v>30</v>
      </c>
      <c r="D1399" s="2" t="s">
        <v>30</v>
      </c>
      <c r="E1399" s="132" t="s">
        <v>1069</v>
      </c>
      <c r="F1399" s="4" t="s">
        <v>19</v>
      </c>
      <c r="G1399" s="35">
        <v>1021</v>
      </c>
      <c r="H1399" s="335">
        <v>1021</v>
      </c>
      <c r="I1399" s="335">
        <v>1021</v>
      </c>
      <c r="J1399" s="35"/>
      <c r="K1399" s="35">
        <f>G1399+J1399</f>
        <v>1021</v>
      </c>
    </row>
    <row r="1400" spans="2:11" s="21" customFormat="1" ht="94.5">
      <c r="B1400" s="147" t="s">
        <v>1954</v>
      </c>
      <c r="C1400" s="40" t="s">
        <v>30</v>
      </c>
      <c r="D1400" s="2" t="s">
        <v>30</v>
      </c>
      <c r="E1400" s="132" t="s">
        <v>1069</v>
      </c>
      <c r="F1400" s="4" t="s">
        <v>10</v>
      </c>
      <c r="G1400" s="35">
        <v>150</v>
      </c>
      <c r="H1400" s="335">
        <v>150</v>
      </c>
      <c r="I1400" s="335">
        <v>150</v>
      </c>
      <c r="J1400" s="35"/>
      <c r="K1400" s="35">
        <f>G1400+J1400</f>
        <v>150</v>
      </c>
    </row>
    <row r="1401" spans="2:11" s="21" customFormat="1" ht="79.5" thickBot="1">
      <c r="B1401" s="147" t="s">
        <v>1955</v>
      </c>
      <c r="C1401" s="40" t="s">
        <v>30</v>
      </c>
      <c r="D1401" s="2" t="s">
        <v>30</v>
      </c>
      <c r="E1401" s="132" t="s">
        <v>1069</v>
      </c>
      <c r="F1401" s="4" t="s">
        <v>52</v>
      </c>
      <c r="G1401" s="35">
        <v>4</v>
      </c>
      <c r="H1401" s="335">
        <v>4</v>
      </c>
      <c r="I1401" s="335">
        <v>4</v>
      </c>
      <c r="J1401" s="35"/>
      <c r="K1401" s="35">
        <f>G1401+J1401</f>
        <v>4</v>
      </c>
    </row>
    <row r="1402" spans="2:11" s="18" customFormat="1" ht="16.5" thickBot="1">
      <c r="B1402" s="172" t="s">
        <v>68</v>
      </c>
      <c r="C1402" s="8">
        <v>10</v>
      </c>
      <c r="D1402" s="27"/>
      <c r="E1402" s="27"/>
      <c r="F1402" s="28"/>
      <c r="G1402" s="33">
        <f>G1403+G1408+G1418+G1527+G1556</f>
        <v>15302725</v>
      </c>
      <c r="H1402" s="332">
        <f>H1403+H1408+H1418+H1527+H1556</f>
        <v>15633674</v>
      </c>
      <c r="I1402" s="332">
        <f>I1403+I1408+I1418+I1527+I1556</f>
        <v>15934465</v>
      </c>
      <c r="J1402" s="33">
        <f>J1403+J1408+J1418+J1527+J1556</f>
        <v>385823</v>
      </c>
      <c r="K1402" s="33">
        <f>K1403+K1408+K1418+K1527+K1556</f>
        <v>15688548</v>
      </c>
    </row>
    <row r="1403" spans="2:11" s="18" customFormat="1" ht="16.5" thickBot="1">
      <c r="B1403" s="172" t="s">
        <v>69</v>
      </c>
      <c r="C1403" s="8">
        <v>10</v>
      </c>
      <c r="D1403" s="9" t="s">
        <v>61</v>
      </c>
      <c r="E1403" s="9"/>
      <c r="F1403" s="11"/>
      <c r="G1403" s="33">
        <f aca="true" t="shared" si="81" ref="G1403:K1406">G1404</f>
        <v>66925</v>
      </c>
      <c r="H1403" s="332">
        <f t="shared" si="81"/>
        <v>70605</v>
      </c>
      <c r="I1403" s="332">
        <f t="shared" si="81"/>
        <v>73431</v>
      </c>
      <c r="J1403" s="33">
        <f t="shared" si="81"/>
        <v>0</v>
      </c>
      <c r="K1403" s="33">
        <f t="shared" si="81"/>
        <v>66925</v>
      </c>
    </row>
    <row r="1404" spans="2:11" s="21" customFormat="1" ht="32.25" customHeight="1">
      <c r="B1404" s="272" t="s">
        <v>1879</v>
      </c>
      <c r="C1404" s="72" t="s">
        <v>101</v>
      </c>
      <c r="D1404" s="13" t="s">
        <v>28</v>
      </c>
      <c r="E1404" s="129" t="s">
        <v>29</v>
      </c>
      <c r="F1404" s="3"/>
      <c r="G1404" s="95">
        <f t="shared" si="81"/>
        <v>66925</v>
      </c>
      <c r="H1404" s="345">
        <f t="shared" si="81"/>
        <v>70605</v>
      </c>
      <c r="I1404" s="345">
        <f t="shared" si="81"/>
        <v>73431</v>
      </c>
      <c r="J1404" s="95">
        <f t="shared" si="81"/>
        <v>0</v>
      </c>
      <c r="K1404" s="95">
        <f t="shared" si="81"/>
        <v>66925</v>
      </c>
    </row>
    <row r="1405" spans="2:11" s="21" customFormat="1" ht="31.5">
      <c r="B1405" s="272" t="s">
        <v>1956</v>
      </c>
      <c r="C1405" s="72" t="s">
        <v>101</v>
      </c>
      <c r="D1405" s="13" t="s">
        <v>28</v>
      </c>
      <c r="E1405" s="129" t="s">
        <v>564</v>
      </c>
      <c r="F1405" s="3"/>
      <c r="G1405" s="95">
        <f t="shared" si="81"/>
        <v>66925</v>
      </c>
      <c r="H1405" s="345">
        <f t="shared" si="81"/>
        <v>70605</v>
      </c>
      <c r="I1405" s="345">
        <f t="shared" si="81"/>
        <v>73431</v>
      </c>
      <c r="J1405" s="95">
        <f t="shared" si="81"/>
        <v>0</v>
      </c>
      <c r="K1405" s="95">
        <f t="shared" si="81"/>
        <v>66925</v>
      </c>
    </row>
    <row r="1406" spans="2:11" s="21" customFormat="1" ht="15.75">
      <c r="B1406" s="272" t="s">
        <v>1876</v>
      </c>
      <c r="C1406" s="72" t="s">
        <v>101</v>
      </c>
      <c r="D1406" s="13" t="s">
        <v>28</v>
      </c>
      <c r="E1406" s="129" t="s">
        <v>442</v>
      </c>
      <c r="F1406" s="3"/>
      <c r="G1406" s="95">
        <f t="shared" si="81"/>
        <v>66925</v>
      </c>
      <c r="H1406" s="345">
        <f t="shared" si="81"/>
        <v>70605</v>
      </c>
      <c r="I1406" s="345">
        <f t="shared" si="81"/>
        <v>73431</v>
      </c>
      <c r="J1406" s="95">
        <f t="shared" si="81"/>
        <v>0</v>
      </c>
      <c r="K1406" s="95">
        <f t="shared" si="81"/>
        <v>66925</v>
      </c>
    </row>
    <row r="1407" spans="2:11" ht="32.25" thickBot="1">
      <c r="B1407" s="174" t="s">
        <v>566</v>
      </c>
      <c r="C1407" s="72" t="s">
        <v>101</v>
      </c>
      <c r="D1407" s="13" t="s">
        <v>28</v>
      </c>
      <c r="E1407" s="129" t="s">
        <v>565</v>
      </c>
      <c r="F1407" s="3">
        <v>300</v>
      </c>
      <c r="G1407" s="35">
        <v>66925</v>
      </c>
      <c r="H1407" s="335">
        <v>70605</v>
      </c>
      <c r="I1407" s="335">
        <v>73431</v>
      </c>
      <c r="J1407" s="35"/>
      <c r="K1407" s="35">
        <f>G1407+J1407</f>
        <v>66925</v>
      </c>
    </row>
    <row r="1408" spans="2:11" ht="18.75" customHeight="1" thickBot="1">
      <c r="B1408" s="172" t="s">
        <v>70</v>
      </c>
      <c r="C1408" s="8">
        <v>10</v>
      </c>
      <c r="D1408" s="9" t="s">
        <v>26</v>
      </c>
      <c r="E1408" s="9"/>
      <c r="F1408" s="11"/>
      <c r="G1408" s="33">
        <f aca="true" t="shared" si="82" ref="G1408:K1410">G1409</f>
        <v>1721495</v>
      </c>
      <c r="H1408" s="332">
        <f t="shared" si="82"/>
        <v>1901465</v>
      </c>
      <c r="I1408" s="332">
        <f t="shared" si="82"/>
        <v>2006924</v>
      </c>
      <c r="J1408" s="33">
        <f t="shared" si="82"/>
        <v>0</v>
      </c>
      <c r="K1408" s="33">
        <f t="shared" si="82"/>
        <v>1721495</v>
      </c>
    </row>
    <row r="1409" spans="2:11" ht="31.5">
      <c r="B1409" s="174" t="s">
        <v>1879</v>
      </c>
      <c r="C1409" s="72" t="s">
        <v>101</v>
      </c>
      <c r="D1409" s="13" t="s">
        <v>3</v>
      </c>
      <c r="E1409" s="129" t="s">
        <v>29</v>
      </c>
      <c r="F1409" s="3"/>
      <c r="G1409" s="95">
        <f t="shared" si="82"/>
        <v>1721495</v>
      </c>
      <c r="H1409" s="345">
        <f t="shared" si="82"/>
        <v>1901465</v>
      </c>
      <c r="I1409" s="345">
        <f t="shared" si="82"/>
        <v>2006924</v>
      </c>
      <c r="J1409" s="95">
        <f t="shared" si="82"/>
        <v>0</v>
      </c>
      <c r="K1409" s="95">
        <f t="shared" si="82"/>
        <v>1721495</v>
      </c>
    </row>
    <row r="1410" spans="2:11" ht="31.5">
      <c r="B1410" s="142" t="s">
        <v>1957</v>
      </c>
      <c r="C1410" s="72" t="s">
        <v>101</v>
      </c>
      <c r="D1410" s="13" t="s">
        <v>3</v>
      </c>
      <c r="E1410" s="129" t="s">
        <v>447</v>
      </c>
      <c r="F1410" s="198"/>
      <c r="G1410" s="35">
        <f t="shared" si="82"/>
        <v>1721495</v>
      </c>
      <c r="H1410" s="335">
        <f t="shared" si="82"/>
        <v>1901465</v>
      </c>
      <c r="I1410" s="335">
        <f t="shared" si="82"/>
        <v>2006924</v>
      </c>
      <c r="J1410" s="35">
        <f t="shared" si="82"/>
        <v>0</v>
      </c>
      <c r="K1410" s="35">
        <f t="shared" si="82"/>
        <v>1721495</v>
      </c>
    </row>
    <row r="1411" spans="2:11" ht="31.5">
      <c r="B1411" s="232" t="s">
        <v>1958</v>
      </c>
      <c r="C1411" s="72" t="s">
        <v>101</v>
      </c>
      <c r="D1411" s="13" t="s">
        <v>3</v>
      </c>
      <c r="E1411" s="129" t="s">
        <v>569</v>
      </c>
      <c r="F1411" s="3"/>
      <c r="G1411" s="35">
        <f>G1412+G1413+G1414+G1415+G1416+G1417</f>
        <v>1721495</v>
      </c>
      <c r="H1411" s="335">
        <f>H1412+H1413+H1414+H1415+H1416+H1417</f>
        <v>1901465</v>
      </c>
      <c r="I1411" s="335">
        <f>I1412+I1413+I1414+I1415+I1416+I1417</f>
        <v>2006924</v>
      </c>
      <c r="J1411" s="35">
        <f>J1412+J1413+J1414+J1415+J1416+J1417</f>
        <v>0</v>
      </c>
      <c r="K1411" s="35">
        <f>K1412+K1413+K1414+K1415+K1416+K1417</f>
        <v>1721495</v>
      </c>
    </row>
    <row r="1412" spans="2:11" ht="31.5">
      <c r="B1412" s="146" t="s">
        <v>567</v>
      </c>
      <c r="C1412" s="72" t="s">
        <v>101</v>
      </c>
      <c r="D1412" s="13" t="s">
        <v>3</v>
      </c>
      <c r="E1412" s="129" t="s">
        <v>570</v>
      </c>
      <c r="F1412" s="198">
        <v>300</v>
      </c>
      <c r="G1412" s="35">
        <v>1282</v>
      </c>
      <c r="H1412" s="335">
        <v>1282</v>
      </c>
      <c r="I1412" s="335">
        <v>1282</v>
      </c>
      <c r="J1412" s="35"/>
      <c r="K1412" s="35">
        <f aca="true" t="shared" si="83" ref="K1412:K1417">G1412+J1412</f>
        <v>1282</v>
      </c>
    </row>
    <row r="1413" spans="2:11" ht="44.25" customHeight="1">
      <c r="B1413" s="146" t="s">
        <v>353</v>
      </c>
      <c r="C1413" s="72" t="s">
        <v>101</v>
      </c>
      <c r="D1413" s="13" t="s">
        <v>3</v>
      </c>
      <c r="E1413" s="129" t="s">
        <v>570</v>
      </c>
      <c r="F1413" s="198">
        <v>600</v>
      </c>
      <c r="G1413" s="35">
        <v>634588</v>
      </c>
      <c r="H1413" s="335">
        <v>644493</v>
      </c>
      <c r="I1413" s="335">
        <v>668401</v>
      </c>
      <c r="J1413" s="35"/>
      <c r="K1413" s="35">
        <f t="shared" si="83"/>
        <v>634588</v>
      </c>
    </row>
    <row r="1414" spans="2:11" ht="38.25" customHeight="1" hidden="1">
      <c r="B1414" s="146" t="s">
        <v>147</v>
      </c>
      <c r="C1414" s="72" t="s">
        <v>101</v>
      </c>
      <c r="D1414" s="13" t="s">
        <v>3</v>
      </c>
      <c r="E1414" s="129" t="s">
        <v>570</v>
      </c>
      <c r="F1414" s="198">
        <v>800</v>
      </c>
      <c r="G1414" s="35"/>
      <c r="H1414" s="335"/>
      <c r="I1414" s="335"/>
      <c r="J1414" s="35"/>
      <c r="K1414" s="35">
        <f t="shared" si="83"/>
        <v>0</v>
      </c>
    </row>
    <row r="1415" spans="2:11" ht="38.25" customHeight="1" hidden="1">
      <c r="B1415" s="146" t="s">
        <v>1214</v>
      </c>
      <c r="C1415" s="72" t="s">
        <v>101</v>
      </c>
      <c r="D1415" s="13" t="s">
        <v>3</v>
      </c>
      <c r="E1415" s="129" t="s">
        <v>1213</v>
      </c>
      <c r="F1415" s="198">
        <v>800</v>
      </c>
      <c r="G1415" s="35"/>
      <c r="H1415" s="335"/>
      <c r="I1415" s="335"/>
      <c r="J1415" s="35"/>
      <c r="K1415" s="35">
        <f t="shared" si="83"/>
        <v>0</v>
      </c>
    </row>
    <row r="1416" spans="2:11" ht="51.75" customHeight="1" hidden="1">
      <c r="B1416" s="146" t="s">
        <v>1359</v>
      </c>
      <c r="C1416" s="72" t="s">
        <v>101</v>
      </c>
      <c r="D1416" s="13" t="s">
        <v>3</v>
      </c>
      <c r="E1416" s="129" t="s">
        <v>1358</v>
      </c>
      <c r="F1416" s="198">
        <v>600</v>
      </c>
      <c r="G1416" s="35"/>
      <c r="H1416" s="335"/>
      <c r="I1416" s="335"/>
      <c r="J1416" s="35"/>
      <c r="K1416" s="35">
        <f t="shared" si="83"/>
        <v>0</v>
      </c>
    </row>
    <row r="1417" spans="2:11" ht="32.25" thickBot="1">
      <c r="B1417" s="142" t="s">
        <v>568</v>
      </c>
      <c r="C1417" s="72" t="s">
        <v>101</v>
      </c>
      <c r="D1417" s="13" t="s">
        <v>3</v>
      </c>
      <c r="E1417" s="129" t="s">
        <v>571</v>
      </c>
      <c r="F1417" s="198">
        <v>500</v>
      </c>
      <c r="G1417" s="35">
        <v>1085625</v>
      </c>
      <c r="H1417" s="335">
        <v>1255690</v>
      </c>
      <c r="I1417" s="335">
        <v>1337241</v>
      </c>
      <c r="J1417" s="35"/>
      <c r="K1417" s="35">
        <f t="shared" si="83"/>
        <v>1085625</v>
      </c>
    </row>
    <row r="1418" spans="2:11" ht="20.25" customHeight="1" thickBot="1">
      <c r="B1418" s="172" t="s">
        <v>71</v>
      </c>
      <c r="C1418" s="8">
        <v>10</v>
      </c>
      <c r="D1418" s="9" t="s">
        <v>55</v>
      </c>
      <c r="E1418" s="9"/>
      <c r="F1418" s="11"/>
      <c r="G1418" s="33">
        <f>G1423+G1517+G1522+G1495+G1513+G1419</f>
        <v>11582549</v>
      </c>
      <c r="H1418" s="332">
        <f>H1423+H1517+H1522+H1495+H1513+H1419</f>
        <v>11782980</v>
      </c>
      <c r="I1418" s="332">
        <f>I1423+I1517+I1522+I1495+I1513+I1419</f>
        <v>11900433</v>
      </c>
      <c r="J1418" s="33">
        <f>J1423+J1517+J1522+J1495+J1513+J1419</f>
        <v>81677</v>
      </c>
      <c r="K1418" s="33">
        <f>K1423+K1517+K1522+K1495+K1513+K1419</f>
        <v>11664226</v>
      </c>
    </row>
    <row r="1419" spans="2:11" ht="31.5">
      <c r="B1419" s="146" t="s">
        <v>2039</v>
      </c>
      <c r="C1419" s="2" t="s">
        <v>101</v>
      </c>
      <c r="D1419" s="2" t="s">
        <v>109</v>
      </c>
      <c r="E1419" s="114" t="s">
        <v>109</v>
      </c>
      <c r="F1419" s="3"/>
      <c r="G1419" s="99">
        <f aca="true" t="shared" si="84" ref="G1419:K1421">G1420</f>
        <v>5151833</v>
      </c>
      <c r="H1419" s="343">
        <f t="shared" si="84"/>
        <v>5151833</v>
      </c>
      <c r="I1419" s="366">
        <f t="shared" si="84"/>
        <v>5151833</v>
      </c>
      <c r="J1419" s="99">
        <f t="shared" si="84"/>
        <v>0</v>
      </c>
      <c r="K1419" s="99">
        <f t="shared" si="84"/>
        <v>5151833</v>
      </c>
    </row>
    <row r="1420" spans="2:11" ht="20.25" customHeight="1">
      <c r="B1420" s="146" t="s">
        <v>1925</v>
      </c>
      <c r="C1420" s="2" t="s">
        <v>101</v>
      </c>
      <c r="D1420" s="2" t="s">
        <v>109</v>
      </c>
      <c r="E1420" s="114" t="s">
        <v>759</v>
      </c>
      <c r="F1420" s="3"/>
      <c r="G1420" s="35">
        <f t="shared" si="84"/>
        <v>5151833</v>
      </c>
      <c r="H1420" s="335">
        <f t="shared" si="84"/>
        <v>5151833</v>
      </c>
      <c r="I1420" s="349">
        <f t="shared" si="84"/>
        <v>5151833</v>
      </c>
      <c r="J1420" s="35">
        <f t="shared" si="84"/>
        <v>0</v>
      </c>
      <c r="K1420" s="35">
        <f t="shared" si="84"/>
        <v>5151833</v>
      </c>
    </row>
    <row r="1421" spans="2:11" ht="31.5">
      <c r="B1421" s="146" t="s">
        <v>1948</v>
      </c>
      <c r="C1421" s="2" t="s">
        <v>101</v>
      </c>
      <c r="D1421" s="2" t="s">
        <v>109</v>
      </c>
      <c r="E1421" s="114" t="s">
        <v>809</v>
      </c>
      <c r="F1421" s="3"/>
      <c r="G1421" s="35">
        <f t="shared" si="84"/>
        <v>5151833</v>
      </c>
      <c r="H1421" s="335">
        <f t="shared" si="84"/>
        <v>5151833</v>
      </c>
      <c r="I1421" s="349">
        <f t="shared" si="84"/>
        <v>5151833</v>
      </c>
      <c r="J1421" s="35">
        <f t="shared" si="84"/>
        <v>0</v>
      </c>
      <c r="K1421" s="35">
        <f t="shared" si="84"/>
        <v>5151833</v>
      </c>
    </row>
    <row r="1422" spans="2:11" ht="47.25">
      <c r="B1422" s="146" t="s">
        <v>1539</v>
      </c>
      <c r="C1422" s="2" t="s">
        <v>101</v>
      </c>
      <c r="D1422" s="2" t="s">
        <v>109</v>
      </c>
      <c r="E1422" s="114" t="s">
        <v>811</v>
      </c>
      <c r="F1422" s="3">
        <v>300</v>
      </c>
      <c r="G1422" s="35">
        <v>5151833</v>
      </c>
      <c r="H1422" s="335">
        <v>5151833</v>
      </c>
      <c r="I1422" s="349">
        <v>5151833</v>
      </c>
      <c r="J1422" s="35"/>
      <c r="K1422" s="35">
        <f>G1422+J1422</f>
        <v>5151833</v>
      </c>
    </row>
    <row r="1423" spans="2:11" ht="31.5">
      <c r="B1423" s="125" t="s">
        <v>1959</v>
      </c>
      <c r="C1423" s="72" t="s">
        <v>101</v>
      </c>
      <c r="D1423" s="13" t="s">
        <v>109</v>
      </c>
      <c r="E1423" s="132" t="s">
        <v>29</v>
      </c>
      <c r="F1423" s="22"/>
      <c r="G1423" s="208">
        <f>G1424+G1474+G1485</f>
        <v>5904907</v>
      </c>
      <c r="H1423" s="359">
        <f>H1424+H1474+H1485</f>
        <v>6169510</v>
      </c>
      <c r="I1423" s="359">
        <f>I1424+I1474+I1485</f>
        <v>6285373</v>
      </c>
      <c r="J1423" s="208">
        <f>J1424+J1474+J1485</f>
        <v>81677</v>
      </c>
      <c r="K1423" s="208">
        <f>K1424+K1474+K1485</f>
        <v>5986584</v>
      </c>
    </row>
    <row r="1424" spans="2:11" ht="31.5">
      <c r="B1424" s="125" t="s">
        <v>1875</v>
      </c>
      <c r="C1424" s="72" t="s">
        <v>101</v>
      </c>
      <c r="D1424" s="13" t="s">
        <v>109</v>
      </c>
      <c r="E1424" s="110" t="s">
        <v>172</v>
      </c>
      <c r="F1424" s="22"/>
      <c r="G1424" s="208">
        <f>G1425+G1437+G1466+G1472</f>
        <v>4726598</v>
      </c>
      <c r="H1424" s="359">
        <f>H1425+H1437+H1466+H1472</f>
        <v>4953576</v>
      </c>
      <c r="I1424" s="359">
        <f>I1425+I1437+I1466+I1472</f>
        <v>5017384</v>
      </c>
      <c r="J1424" s="208">
        <f>J1425+J1437+J1466+J1472</f>
        <v>52451</v>
      </c>
      <c r="K1424" s="208">
        <f>K1425+K1437+K1466+K1472</f>
        <v>4779049</v>
      </c>
    </row>
    <row r="1425" spans="2:11" ht="37.5" customHeight="1">
      <c r="B1425" s="125" t="s">
        <v>1960</v>
      </c>
      <c r="C1425" s="72" t="s">
        <v>101</v>
      </c>
      <c r="D1425" s="13" t="s">
        <v>109</v>
      </c>
      <c r="E1425" s="110" t="s">
        <v>394</v>
      </c>
      <c r="F1425" s="22"/>
      <c r="G1425" s="208">
        <f>G1427+G1430+G1431+G1432+G1433+G1435+G1426+G1434+G1429+G1428</f>
        <v>2893444</v>
      </c>
      <c r="H1425" s="359">
        <f>H1427+H1430+H1431+H1432+H1433+H1435+H1426+H1434+H1429+H1428</f>
        <v>2930165</v>
      </c>
      <c r="I1425" s="359">
        <f>I1427+I1430+I1431+I1432+I1433+I1435+I1426+I1434+I1429+I1428</f>
        <v>2968137</v>
      </c>
      <c r="J1425" s="208">
        <f>J1427+J1430+J1431+J1432+J1433+J1435+J1426+J1434+J1429+J1428+J1436</f>
        <v>13543</v>
      </c>
      <c r="K1425" s="208">
        <f>K1427+K1430+K1431+K1432+K1433+K1435+K1426+K1434+K1429+K1428+K1436</f>
        <v>2906987</v>
      </c>
    </row>
    <row r="1426" spans="2:11" ht="21.75" customHeight="1" hidden="1">
      <c r="B1426" s="274" t="s">
        <v>1325</v>
      </c>
      <c r="C1426" s="72" t="s">
        <v>101</v>
      </c>
      <c r="D1426" s="13" t="s">
        <v>109</v>
      </c>
      <c r="E1426" s="110" t="s">
        <v>1324</v>
      </c>
      <c r="F1426" s="2">
        <v>500</v>
      </c>
      <c r="G1426" s="35"/>
      <c r="H1426" s="335"/>
      <c r="I1426" s="335"/>
      <c r="J1426" s="35"/>
      <c r="K1426" s="35"/>
    </row>
    <row r="1427" spans="2:11" ht="31.5">
      <c r="B1427" s="121" t="s">
        <v>395</v>
      </c>
      <c r="C1427" s="72" t="s">
        <v>101</v>
      </c>
      <c r="D1427" s="13" t="s">
        <v>109</v>
      </c>
      <c r="E1427" s="110" t="s">
        <v>396</v>
      </c>
      <c r="F1427" s="2">
        <v>500</v>
      </c>
      <c r="G1427" s="35">
        <v>1975262</v>
      </c>
      <c r="H1427" s="335">
        <v>1975256</v>
      </c>
      <c r="I1427" s="335">
        <v>1975031</v>
      </c>
      <c r="J1427" s="35"/>
      <c r="K1427" s="35">
        <f aca="true" t="shared" si="85" ref="K1427:K1436">G1427+J1427</f>
        <v>1975262</v>
      </c>
    </row>
    <row r="1428" spans="2:11" ht="47.25" hidden="1">
      <c r="B1428" s="121" t="s">
        <v>1456</v>
      </c>
      <c r="C1428" s="72" t="s">
        <v>101</v>
      </c>
      <c r="D1428" s="13" t="s">
        <v>109</v>
      </c>
      <c r="E1428" s="110" t="s">
        <v>1455</v>
      </c>
      <c r="F1428" s="2">
        <v>500</v>
      </c>
      <c r="G1428" s="35"/>
      <c r="H1428" s="335"/>
      <c r="I1428" s="335"/>
      <c r="J1428" s="35"/>
      <c r="K1428" s="35">
        <f t="shared" si="85"/>
        <v>0</v>
      </c>
    </row>
    <row r="1429" spans="2:11" ht="31.5">
      <c r="B1429" s="125" t="s">
        <v>405</v>
      </c>
      <c r="C1429" s="72" t="s">
        <v>101</v>
      </c>
      <c r="D1429" s="13" t="s">
        <v>109</v>
      </c>
      <c r="E1429" s="110" t="s">
        <v>406</v>
      </c>
      <c r="F1429" s="2">
        <v>500</v>
      </c>
      <c r="G1429" s="35">
        <v>105552</v>
      </c>
      <c r="H1429" s="335"/>
      <c r="I1429" s="335"/>
      <c r="J1429" s="35"/>
      <c r="K1429" s="35">
        <f t="shared" si="85"/>
        <v>105552</v>
      </c>
    </row>
    <row r="1430" spans="2:11" ht="47.25">
      <c r="B1430" s="125" t="s">
        <v>397</v>
      </c>
      <c r="C1430" s="72" t="s">
        <v>101</v>
      </c>
      <c r="D1430" s="13" t="s">
        <v>109</v>
      </c>
      <c r="E1430" s="110" t="s">
        <v>398</v>
      </c>
      <c r="F1430" s="2">
        <v>500</v>
      </c>
      <c r="G1430" s="35">
        <v>578793</v>
      </c>
      <c r="H1430" s="335">
        <v>601945</v>
      </c>
      <c r="I1430" s="335">
        <v>626023</v>
      </c>
      <c r="J1430" s="35"/>
      <c r="K1430" s="35">
        <f t="shared" si="85"/>
        <v>578793</v>
      </c>
    </row>
    <row r="1431" spans="2:11" ht="63">
      <c r="B1431" s="125" t="s">
        <v>399</v>
      </c>
      <c r="C1431" s="72" t="s">
        <v>101</v>
      </c>
      <c r="D1431" s="13" t="s">
        <v>109</v>
      </c>
      <c r="E1431" s="110" t="s">
        <v>400</v>
      </c>
      <c r="F1431" s="2">
        <v>500</v>
      </c>
      <c r="G1431" s="35">
        <v>24780</v>
      </c>
      <c r="H1431" s="335">
        <v>25771</v>
      </c>
      <c r="I1431" s="335">
        <v>26802</v>
      </c>
      <c r="J1431" s="35"/>
      <c r="K1431" s="35">
        <f t="shared" si="85"/>
        <v>24780</v>
      </c>
    </row>
    <row r="1432" spans="2:11" ht="47.25">
      <c r="B1432" s="125" t="s">
        <v>401</v>
      </c>
      <c r="C1432" s="72" t="s">
        <v>101</v>
      </c>
      <c r="D1432" s="13" t="s">
        <v>109</v>
      </c>
      <c r="E1432" s="110" t="s">
        <v>402</v>
      </c>
      <c r="F1432" s="2">
        <v>500</v>
      </c>
      <c r="G1432" s="35">
        <v>133682</v>
      </c>
      <c r="H1432" s="335">
        <v>139029</v>
      </c>
      <c r="I1432" s="335">
        <v>144590</v>
      </c>
      <c r="J1432" s="35"/>
      <c r="K1432" s="35">
        <f t="shared" si="85"/>
        <v>133682</v>
      </c>
    </row>
    <row r="1433" spans="2:11" ht="47.25">
      <c r="B1433" s="125" t="s">
        <v>403</v>
      </c>
      <c r="C1433" s="72" t="s">
        <v>101</v>
      </c>
      <c r="D1433" s="13" t="s">
        <v>109</v>
      </c>
      <c r="E1433" s="110" t="s">
        <v>404</v>
      </c>
      <c r="F1433" s="2">
        <v>500</v>
      </c>
      <c r="G1433" s="35">
        <v>75375</v>
      </c>
      <c r="H1433" s="335">
        <v>78390</v>
      </c>
      <c r="I1433" s="335">
        <v>81526</v>
      </c>
      <c r="J1433" s="35"/>
      <c r="K1433" s="35">
        <f t="shared" si="85"/>
        <v>75375</v>
      </c>
    </row>
    <row r="1434" spans="2:11" ht="63" hidden="1">
      <c r="B1434" s="125" t="s">
        <v>1390</v>
      </c>
      <c r="C1434" s="72" t="s">
        <v>101</v>
      </c>
      <c r="D1434" s="13" t="s">
        <v>109</v>
      </c>
      <c r="E1434" s="110" t="s">
        <v>1389</v>
      </c>
      <c r="F1434" s="2">
        <v>500</v>
      </c>
      <c r="G1434" s="35"/>
      <c r="H1434" s="335"/>
      <c r="I1434" s="335"/>
      <c r="J1434" s="35"/>
      <c r="K1434" s="35">
        <f t="shared" si="85"/>
        <v>0</v>
      </c>
    </row>
    <row r="1435" spans="2:11" ht="74.25" customHeight="1">
      <c r="B1435" s="125" t="s">
        <v>1577</v>
      </c>
      <c r="C1435" s="72" t="s">
        <v>101</v>
      </c>
      <c r="D1435" s="13" t="s">
        <v>109</v>
      </c>
      <c r="E1435" s="110" t="s">
        <v>1389</v>
      </c>
      <c r="F1435" s="2">
        <v>500</v>
      </c>
      <c r="G1435" s="35"/>
      <c r="H1435" s="335">
        <v>109774</v>
      </c>
      <c r="I1435" s="335">
        <v>114165</v>
      </c>
      <c r="J1435" s="35">
        <v>8151</v>
      </c>
      <c r="K1435" s="35">
        <f t="shared" si="85"/>
        <v>8151</v>
      </c>
    </row>
    <row r="1436" spans="2:11" ht="68.25" customHeight="1">
      <c r="B1436" s="125" t="s">
        <v>1578</v>
      </c>
      <c r="C1436" s="72" t="s">
        <v>101</v>
      </c>
      <c r="D1436" s="13" t="s">
        <v>109</v>
      </c>
      <c r="E1436" s="110" t="s">
        <v>1579</v>
      </c>
      <c r="F1436" s="2">
        <v>500</v>
      </c>
      <c r="G1436" s="35"/>
      <c r="H1436" s="335"/>
      <c r="I1436" s="335"/>
      <c r="J1436" s="35">
        <v>5392</v>
      </c>
      <c r="K1436" s="35">
        <f t="shared" si="85"/>
        <v>5392</v>
      </c>
    </row>
    <row r="1437" spans="2:11" ht="20.25" customHeight="1">
      <c r="B1437" s="273" t="s">
        <v>1876</v>
      </c>
      <c r="C1437" s="72" t="s">
        <v>101</v>
      </c>
      <c r="D1437" s="13" t="s">
        <v>109</v>
      </c>
      <c r="E1437" s="110" t="s">
        <v>442</v>
      </c>
      <c r="F1437" s="2"/>
      <c r="G1437" s="208">
        <f>G1447+G1465+G1438+G1440+G1441+G1442+G1443+G1444+G1448+G1449+G1450+G1451+G1453+G1454+G1455+G1456+G1457+G1458+G1459+G1460+G1461+G1462+G1463+G1464+G1439+G1445+G1446+G1452</f>
        <v>1827482</v>
      </c>
      <c r="H1437" s="359">
        <f>H1447+H1465+H1438+H1440+H1441+H1442+H1443+H1444+H1448+H1449+H1450+H1451+H1453+H1454+H1455+H1456+H1457+H1458+H1459+H1460+H1461+H1462+H1463+H1464+H1439+H1445+H1446+H1452</f>
        <v>2017194</v>
      </c>
      <c r="I1437" s="359">
        <f>I1447+I1465+I1438+I1440+I1441+I1442+I1443+I1444+I1448+I1449+I1450+I1451+I1453+I1454+I1455+I1456+I1457+I1458+I1459+I1460+I1461+I1462+I1463+I1464+I1439+I1445+I1446+I1452</f>
        <v>2042796</v>
      </c>
      <c r="J1437" s="208">
        <f>J1447+J1465+J1438+J1440+J1441+J1442+J1443+J1444+J1448+J1449+J1450+J1451+J1453+J1454+J1455+J1456+J1457+J1458+J1459+J1460+J1461+J1462+J1463+J1464+J1439+J1445+J1446+J1452</f>
        <v>38908</v>
      </c>
      <c r="K1437" s="208">
        <f>K1447+K1465+K1438+K1440+K1441+K1442+K1443+K1444+K1448+K1449+K1450+K1451+K1453+K1454+K1455+K1456+K1457+K1458+K1459+K1460+K1461+K1462+K1463+K1464+K1439+K1445+K1446+K1452</f>
        <v>1866390</v>
      </c>
    </row>
    <row r="1438" spans="2:11" ht="31.5">
      <c r="B1438" s="125" t="s">
        <v>1961</v>
      </c>
      <c r="C1438" s="72" t="s">
        <v>101</v>
      </c>
      <c r="D1438" s="13" t="s">
        <v>109</v>
      </c>
      <c r="E1438" s="110" t="s">
        <v>572</v>
      </c>
      <c r="F1438" s="2">
        <v>300</v>
      </c>
      <c r="G1438" s="35">
        <v>14344</v>
      </c>
      <c r="H1438" s="335">
        <v>14344</v>
      </c>
      <c r="I1438" s="335">
        <v>14344</v>
      </c>
      <c r="J1438" s="35">
        <v>574</v>
      </c>
      <c r="K1438" s="35">
        <f aca="true" t="shared" si="86" ref="K1438:K1444">G1438+J1438</f>
        <v>14918</v>
      </c>
    </row>
    <row r="1439" spans="2:11" ht="47.25">
      <c r="B1439" s="125" t="s">
        <v>1237</v>
      </c>
      <c r="C1439" s="72" t="s">
        <v>101</v>
      </c>
      <c r="D1439" s="13" t="s">
        <v>109</v>
      </c>
      <c r="E1439" s="110" t="s">
        <v>573</v>
      </c>
      <c r="F1439" s="2">
        <v>200</v>
      </c>
      <c r="G1439" s="35">
        <v>12942</v>
      </c>
      <c r="H1439" s="335">
        <v>14819</v>
      </c>
      <c r="I1439" s="335">
        <v>14819</v>
      </c>
      <c r="J1439" s="35"/>
      <c r="K1439" s="35">
        <f t="shared" si="86"/>
        <v>12942</v>
      </c>
    </row>
    <row r="1440" spans="2:11" ht="31.5" hidden="1">
      <c r="B1440" s="125" t="s">
        <v>578</v>
      </c>
      <c r="C1440" s="72" t="s">
        <v>101</v>
      </c>
      <c r="D1440" s="13" t="s">
        <v>109</v>
      </c>
      <c r="E1440" s="110" t="s">
        <v>573</v>
      </c>
      <c r="F1440" s="2">
        <v>300</v>
      </c>
      <c r="G1440" s="35"/>
      <c r="H1440" s="335"/>
      <c r="I1440" s="335"/>
      <c r="J1440" s="35"/>
      <c r="K1440" s="35">
        <f t="shared" si="86"/>
        <v>0</v>
      </c>
    </row>
    <row r="1441" spans="2:11" ht="24.75" customHeight="1">
      <c r="B1441" s="125" t="s">
        <v>579</v>
      </c>
      <c r="C1441" s="72" t="s">
        <v>101</v>
      </c>
      <c r="D1441" s="13" t="s">
        <v>109</v>
      </c>
      <c r="E1441" s="110" t="s">
        <v>574</v>
      </c>
      <c r="F1441" s="2">
        <v>300</v>
      </c>
      <c r="G1441" s="35">
        <v>800</v>
      </c>
      <c r="H1441" s="335">
        <v>869</v>
      </c>
      <c r="I1441" s="335">
        <v>869</v>
      </c>
      <c r="J1441" s="35"/>
      <c r="K1441" s="35">
        <f t="shared" si="86"/>
        <v>800</v>
      </c>
    </row>
    <row r="1442" spans="2:11" ht="31.5">
      <c r="B1442" s="125" t="s">
        <v>1133</v>
      </c>
      <c r="C1442" s="72" t="s">
        <v>101</v>
      </c>
      <c r="D1442" s="13" t="s">
        <v>109</v>
      </c>
      <c r="E1442" s="110" t="s">
        <v>575</v>
      </c>
      <c r="F1442" s="2">
        <v>300</v>
      </c>
      <c r="G1442" s="35">
        <v>2899</v>
      </c>
      <c r="H1442" s="335">
        <v>9479</v>
      </c>
      <c r="I1442" s="335">
        <v>7718</v>
      </c>
      <c r="J1442" s="35">
        <v>238</v>
      </c>
      <c r="K1442" s="35">
        <f t="shared" si="86"/>
        <v>3137</v>
      </c>
    </row>
    <row r="1443" spans="2:11" ht="31.5">
      <c r="B1443" s="125" t="s">
        <v>580</v>
      </c>
      <c r="C1443" s="72" t="s">
        <v>101</v>
      </c>
      <c r="D1443" s="13" t="s">
        <v>109</v>
      </c>
      <c r="E1443" s="110" t="s">
        <v>576</v>
      </c>
      <c r="F1443" s="2">
        <v>300</v>
      </c>
      <c r="G1443" s="35">
        <v>10</v>
      </c>
      <c r="H1443" s="335">
        <v>262</v>
      </c>
      <c r="I1443" s="335">
        <v>295</v>
      </c>
      <c r="J1443" s="35">
        <v>1</v>
      </c>
      <c r="K1443" s="35">
        <f t="shared" si="86"/>
        <v>11</v>
      </c>
    </row>
    <row r="1444" spans="2:11" ht="31.5">
      <c r="B1444" s="125" t="s">
        <v>581</v>
      </c>
      <c r="C1444" s="72" t="s">
        <v>101</v>
      </c>
      <c r="D1444" s="13" t="s">
        <v>109</v>
      </c>
      <c r="E1444" s="110" t="s">
        <v>577</v>
      </c>
      <c r="F1444" s="2">
        <v>300</v>
      </c>
      <c r="G1444" s="35">
        <v>2058</v>
      </c>
      <c r="H1444" s="335">
        <v>2635</v>
      </c>
      <c r="I1444" s="335">
        <v>2649</v>
      </c>
      <c r="J1444" s="35">
        <v>21</v>
      </c>
      <c r="K1444" s="35">
        <f t="shared" si="86"/>
        <v>2079</v>
      </c>
    </row>
    <row r="1445" spans="2:11" ht="47.25" hidden="1">
      <c r="B1445" s="125" t="s">
        <v>1216</v>
      </c>
      <c r="C1445" s="72" t="s">
        <v>101</v>
      </c>
      <c r="D1445" s="13" t="s">
        <v>109</v>
      </c>
      <c r="E1445" s="110" t="s">
        <v>1215</v>
      </c>
      <c r="F1445" s="2">
        <v>800</v>
      </c>
      <c r="G1445" s="35"/>
      <c r="H1445" s="335"/>
      <c r="I1445" s="335"/>
      <c r="J1445" s="35"/>
      <c r="K1445" s="35"/>
    </row>
    <row r="1446" spans="2:11" ht="31.5" hidden="1">
      <c r="B1446" s="125" t="s">
        <v>1299</v>
      </c>
      <c r="C1446" s="72" t="s">
        <v>101</v>
      </c>
      <c r="D1446" s="13" t="s">
        <v>109</v>
      </c>
      <c r="E1446" s="110" t="s">
        <v>1298</v>
      </c>
      <c r="F1446" s="2">
        <v>300</v>
      </c>
      <c r="G1446" s="35"/>
      <c r="H1446" s="335"/>
      <c r="I1446" s="335"/>
      <c r="J1446" s="35"/>
      <c r="K1446" s="35"/>
    </row>
    <row r="1447" spans="2:11" ht="47.25">
      <c r="B1447" s="125" t="s">
        <v>443</v>
      </c>
      <c r="C1447" s="72" t="s">
        <v>101</v>
      </c>
      <c r="D1447" s="13" t="s">
        <v>109</v>
      </c>
      <c r="E1447" s="110" t="s">
        <v>445</v>
      </c>
      <c r="F1447" s="2">
        <v>600</v>
      </c>
      <c r="G1447" s="35">
        <v>91950</v>
      </c>
      <c r="H1447" s="335">
        <v>93650</v>
      </c>
      <c r="I1447" s="335">
        <v>93400</v>
      </c>
      <c r="J1447" s="35"/>
      <c r="K1447" s="35">
        <f>G1447+J1447</f>
        <v>91950</v>
      </c>
    </row>
    <row r="1448" spans="2:11" ht="31.5">
      <c r="B1448" s="125" t="s">
        <v>597</v>
      </c>
      <c r="C1448" s="72" t="s">
        <v>101</v>
      </c>
      <c r="D1448" s="13" t="s">
        <v>109</v>
      </c>
      <c r="E1448" s="110" t="s">
        <v>582</v>
      </c>
      <c r="F1448" s="2">
        <v>200</v>
      </c>
      <c r="G1448" s="35">
        <v>6842</v>
      </c>
      <c r="H1448" s="335">
        <v>8898</v>
      </c>
      <c r="I1448" s="335">
        <v>7523</v>
      </c>
      <c r="J1448" s="35">
        <v>160</v>
      </c>
      <c r="K1448" s="35">
        <f>G1448+J1448</f>
        <v>7002</v>
      </c>
    </row>
    <row r="1449" spans="2:11" ht="15.75">
      <c r="B1449" s="125" t="s">
        <v>598</v>
      </c>
      <c r="C1449" s="72" t="s">
        <v>101</v>
      </c>
      <c r="D1449" s="13" t="s">
        <v>109</v>
      </c>
      <c r="E1449" s="110" t="s">
        <v>582</v>
      </c>
      <c r="F1449" s="2">
        <v>300</v>
      </c>
      <c r="G1449" s="35">
        <v>1000</v>
      </c>
      <c r="H1449" s="335">
        <v>1000</v>
      </c>
      <c r="I1449" s="335">
        <v>1000</v>
      </c>
      <c r="J1449" s="35">
        <v>571</v>
      </c>
      <c r="K1449" s="35">
        <f>G1449+J1449</f>
        <v>1571</v>
      </c>
    </row>
    <row r="1450" spans="2:11" ht="47.25">
      <c r="B1450" s="125" t="s">
        <v>606</v>
      </c>
      <c r="C1450" s="72" t="s">
        <v>101</v>
      </c>
      <c r="D1450" s="13" t="s">
        <v>109</v>
      </c>
      <c r="E1450" s="110" t="s">
        <v>583</v>
      </c>
      <c r="F1450" s="2">
        <v>500</v>
      </c>
      <c r="G1450" s="35">
        <v>582727</v>
      </c>
      <c r="H1450" s="335">
        <v>706729</v>
      </c>
      <c r="I1450" s="335">
        <v>706729</v>
      </c>
      <c r="J1450" s="35"/>
      <c r="K1450" s="35">
        <f>G1450+J1450</f>
        <v>582727</v>
      </c>
    </row>
    <row r="1451" spans="2:11" ht="47.25">
      <c r="B1451" s="125" t="s">
        <v>1962</v>
      </c>
      <c r="C1451" s="72" t="s">
        <v>101</v>
      </c>
      <c r="D1451" s="13" t="s">
        <v>109</v>
      </c>
      <c r="E1451" s="110" t="s">
        <v>584</v>
      </c>
      <c r="F1451" s="2">
        <v>500</v>
      </c>
      <c r="G1451" s="35">
        <v>144624</v>
      </c>
      <c r="H1451" s="335">
        <v>144624</v>
      </c>
      <c r="I1451" s="335">
        <v>144624</v>
      </c>
      <c r="J1451" s="35"/>
      <c r="K1451" s="35">
        <f>G1451+J1451</f>
        <v>144624</v>
      </c>
    </row>
    <row r="1452" spans="2:11" ht="52.5" customHeight="1" hidden="1">
      <c r="B1452" s="121" t="s">
        <v>1360</v>
      </c>
      <c r="C1452" s="72" t="s">
        <v>101</v>
      </c>
      <c r="D1452" s="13" t="s">
        <v>109</v>
      </c>
      <c r="E1452" s="110" t="s">
        <v>1361</v>
      </c>
      <c r="F1452" s="2">
        <v>500</v>
      </c>
      <c r="G1452" s="35"/>
      <c r="H1452" s="335"/>
      <c r="I1452" s="335"/>
      <c r="J1452" s="35"/>
      <c r="K1452" s="35"/>
    </row>
    <row r="1453" spans="2:11" ht="84" customHeight="1">
      <c r="B1453" s="125" t="s">
        <v>1252</v>
      </c>
      <c r="C1453" s="72" t="s">
        <v>101</v>
      </c>
      <c r="D1453" s="13" t="s">
        <v>109</v>
      </c>
      <c r="E1453" s="110" t="s">
        <v>585</v>
      </c>
      <c r="F1453" s="2">
        <v>300</v>
      </c>
      <c r="G1453" s="35">
        <v>45</v>
      </c>
      <c r="H1453" s="335">
        <v>45</v>
      </c>
      <c r="I1453" s="335">
        <v>45</v>
      </c>
      <c r="J1453" s="35"/>
      <c r="K1453" s="35">
        <f aca="true" t="shared" si="87" ref="K1453:K1465">G1453+J1453</f>
        <v>45</v>
      </c>
    </row>
    <row r="1454" spans="2:11" ht="78.75">
      <c r="B1454" s="125" t="s">
        <v>1963</v>
      </c>
      <c r="C1454" s="72" t="s">
        <v>101</v>
      </c>
      <c r="D1454" s="13" t="s">
        <v>109</v>
      </c>
      <c r="E1454" s="110" t="s">
        <v>586</v>
      </c>
      <c r="F1454" s="2">
        <v>500</v>
      </c>
      <c r="G1454" s="35">
        <v>502</v>
      </c>
      <c r="H1454" s="335">
        <v>505</v>
      </c>
      <c r="I1454" s="335">
        <v>508</v>
      </c>
      <c r="J1454" s="35"/>
      <c r="K1454" s="35">
        <f t="shared" si="87"/>
        <v>502</v>
      </c>
    </row>
    <row r="1455" spans="2:11" ht="31.5">
      <c r="B1455" s="125" t="s">
        <v>1217</v>
      </c>
      <c r="C1455" s="72" t="s">
        <v>101</v>
      </c>
      <c r="D1455" s="13" t="s">
        <v>109</v>
      </c>
      <c r="E1455" s="110" t="s">
        <v>587</v>
      </c>
      <c r="F1455" s="2">
        <v>500</v>
      </c>
      <c r="G1455" s="35">
        <v>45391</v>
      </c>
      <c r="H1455" s="335">
        <v>45391</v>
      </c>
      <c r="I1455" s="335">
        <v>45391</v>
      </c>
      <c r="J1455" s="35">
        <v>1816</v>
      </c>
      <c r="K1455" s="35">
        <f t="shared" si="87"/>
        <v>47207</v>
      </c>
    </row>
    <row r="1456" spans="2:11" ht="63">
      <c r="B1456" s="125" t="s">
        <v>599</v>
      </c>
      <c r="C1456" s="72" t="s">
        <v>101</v>
      </c>
      <c r="D1456" s="13" t="s">
        <v>109</v>
      </c>
      <c r="E1456" s="110" t="s">
        <v>588</v>
      </c>
      <c r="F1456" s="2">
        <v>500</v>
      </c>
      <c r="G1456" s="35">
        <v>7459</v>
      </c>
      <c r="H1456" s="335">
        <v>8242</v>
      </c>
      <c r="I1456" s="335">
        <v>8572</v>
      </c>
      <c r="J1456" s="35">
        <v>392</v>
      </c>
      <c r="K1456" s="35">
        <f t="shared" si="87"/>
        <v>7851</v>
      </c>
    </row>
    <row r="1457" spans="2:11" ht="94.5">
      <c r="B1457" s="125" t="s">
        <v>600</v>
      </c>
      <c r="C1457" s="72" t="s">
        <v>101</v>
      </c>
      <c r="D1457" s="13" t="s">
        <v>109</v>
      </c>
      <c r="E1457" s="110" t="s">
        <v>589</v>
      </c>
      <c r="F1457" s="2">
        <v>500</v>
      </c>
      <c r="G1457" s="35">
        <v>4460</v>
      </c>
      <c r="H1457" s="335">
        <v>4889</v>
      </c>
      <c r="I1457" s="335">
        <v>5084</v>
      </c>
      <c r="J1457" s="35">
        <v>188</v>
      </c>
      <c r="K1457" s="35">
        <f t="shared" si="87"/>
        <v>4648</v>
      </c>
    </row>
    <row r="1458" spans="2:11" ht="47.25">
      <c r="B1458" s="125" t="s">
        <v>725</v>
      </c>
      <c r="C1458" s="72" t="s">
        <v>101</v>
      </c>
      <c r="D1458" s="13" t="s">
        <v>109</v>
      </c>
      <c r="E1458" s="110" t="s">
        <v>590</v>
      </c>
      <c r="F1458" s="2">
        <v>500</v>
      </c>
      <c r="G1458" s="35">
        <v>353</v>
      </c>
      <c r="H1458" s="335">
        <v>388</v>
      </c>
      <c r="I1458" s="335">
        <v>404</v>
      </c>
      <c r="J1458" s="35">
        <v>15</v>
      </c>
      <c r="K1458" s="35">
        <f t="shared" si="87"/>
        <v>368</v>
      </c>
    </row>
    <row r="1459" spans="2:11" ht="31.5">
      <c r="B1459" s="125" t="s">
        <v>1134</v>
      </c>
      <c r="C1459" s="72" t="s">
        <v>101</v>
      </c>
      <c r="D1459" s="13" t="s">
        <v>109</v>
      </c>
      <c r="E1459" s="110" t="s">
        <v>591</v>
      </c>
      <c r="F1459" s="2">
        <v>500</v>
      </c>
      <c r="G1459" s="35">
        <v>590739</v>
      </c>
      <c r="H1459" s="335">
        <v>641600</v>
      </c>
      <c r="I1459" s="335">
        <v>669404</v>
      </c>
      <c r="J1459" s="35">
        <v>25987</v>
      </c>
      <c r="K1459" s="35">
        <f t="shared" si="87"/>
        <v>616726</v>
      </c>
    </row>
    <row r="1460" spans="2:11" ht="31.5">
      <c r="B1460" s="125" t="s">
        <v>601</v>
      </c>
      <c r="C1460" s="72" t="s">
        <v>101</v>
      </c>
      <c r="D1460" s="13" t="s">
        <v>109</v>
      </c>
      <c r="E1460" s="110" t="s">
        <v>592</v>
      </c>
      <c r="F1460" s="2">
        <v>500</v>
      </c>
      <c r="G1460" s="35">
        <v>3834</v>
      </c>
      <c r="H1460" s="335">
        <v>3952</v>
      </c>
      <c r="I1460" s="335">
        <v>4088</v>
      </c>
      <c r="J1460" s="35">
        <v>169</v>
      </c>
      <c r="K1460" s="35">
        <f t="shared" si="87"/>
        <v>4003</v>
      </c>
    </row>
    <row r="1461" spans="2:11" ht="31.5">
      <c r="B1461" s="125" t="s">
        <v>602</v>
      </c>
      <c r="C1461" s="72" t="s">
        <v>101</v>
      </c>
      <c r="D1461" s="13" t="s">
        <v>109</v>
      </c>
      <c r="E1461" s="110" t="s">
        <v>593</v>
      </c>
      <c r="F1461" s="2">
        <v>500</v>
      </c>
      <c r="G1461" s="35">
        <v>8710</v>
      </c>
      <c r="H1461" s="335">
        <v>9074</v>
      </c>
      <c r="I1461" s="335">
        <v>9528</v>
      </c>
      <c r="J1461" s="35">
        <v>375</v>
      </c>
      <c r="K1461" s="35">
        <f t="shared" si="87"/>
        <v>9085</v>
      </c>
    </row>
    <row r="1462" spans="2:11" ht="31.5">
      <c r="B1462" s="125" t="s">
        <v>603</v>
      </c>
      <c r="C1462" s="72" t="s">
        <v>101</v>
      </c>
      <c r="D1462" s="13" t="s">
        <v>109</v>
      </c>
      <c r="E1462" s="110" t="s">
        <v>594</v>
      </c>
      <c r="F1462" s="2">
        <v>500</v>
      </c>
      <c r="G1462" s="35">
        <v>73</v>
      </c>
      <c r="H1462" s="335">
        <v>79</v>
      </c>
      <c r="I1462" s="335">
        <v>82</v>
      </c>
      <c r="J1462" s="35">
        <v>3</v>
      </c>
      <c r="K1462" s="35">
        <f t="shared" si="87"/>
        <v>76</v>
      </c>
    </row>
    <row r="1463" spans="2:11" ht="47.25">
      <c r="B1463" s="125" t="s">
        <v>604</v>
      </c>
      <c r="C1463" s="72" t="s">
        <v>101</v>
      </c>
      <c r="D1463" s="13" t="s">
        <v>109</v>
      </c>
      <c r="E1463" s="110" t="s">
        <v>595</v>
      </c>
      <c r="F1463" s="2">
        <v>500</v>
      </c>
      <c r="G1463" s="35">
        <v>190103</v>
      </c>
      <c r="H1463" s="335">
        <v>190103</v>
      </c>
      <c r="I1463" s="335">
        <v>190103</v>
      </c>
      <c r="J1463" s="35">
        <v>8398</v>
      </c>
      <c r="K1463" s="35">
        <f t="shared" si="87"/>
        <v>198501</v>
      </c>
    </row>
    <row r="1464" spans="2:11" ht="31.5">
      <c r="B1464" s="125" t="s">
        <v>605</v>
      </c>
      <c r="C1464" s="72" t="s">
        <v>101</v>
      </c>
      <c r="D1464" s="13" t="s">
        <v>109</v>
      </c>
      <c r="E1464" s="110" t="s">
        <v>596</v>
      </c>
      <c r="F1464" s="2">
        <v>500</v>
      </c>
      <c r="G1464" s="35">
        <v>9340</v>
      </c>
      <c r="H1464" s="335">
        <v>9340</v>
      </c>
      <c r="I1464" s="335">
        <v>9340</v>
      </c>
      <c r="J1464" s="35"/>
      <c r="K1464" s="35">
        <f t="shared" si="87"/>
        <v>9340</v>
      </c>
    </row>
    <row r="1465" spans="2:11" ht="78.75">
      <c r="B1465" s="125" t="s">
        <v>444</v>
      </c>
      <c r="C1465" s="72" t="s">
        <v>101</v>
      </c>
      <c r="D1465" s="13" t="s">
        <v>109</v>
      </c>
      <c r="E1465" s="110" t="s">
        <v>446</v>
      </c>
      <c r="F1465" s="2">
        <v>500</v>
      </c>
      <c r="G1465" s="35">
        <v>106277</v>
      </c>
      <c r="H1465" s="335">
        <v>106277</v>
      </c>
      <c r="I1465" s="335">
        <v>106277</v>
      </c>
      <c r="J1465" s="35"/>
      <c r="K1465" s="35">
        <f t="shared" si="87"/>
        <v>106277</v>
      </c>
    </row>
    <row r="1466" spans="2:11" ht="31.5">
      <c r="B1466" s="125" t="s">
        <v>1964</v>
      </c>
      <c r="C1466" s="72" t="s">
        <v>101</v>
      </c>
      <c r="D1466" s="13" t="s">
        <v>109</v>
      </c>
      <c r="E1466" s="110" t="s">
        <v>607</v>
      </c>
      <c r="F1466" s="2"/>
      <c r="G1466" s="208">
        <f>G1468+G1469+G1470+G1471+G1467</f>
        <v>5372</v>
      </c>
      <c r="H1466" s="359">
        <f>H1468+H1469+H1470+H1471+H1467</f>
        <v>5890</v>
      </c>
      <c r="I1466" s="359">
        <f>I1468+I1469+I1470+I1471+I1467</f>
        <v>6124</v>
      </c>
      <c r="J1466" s="208">
        <f>J1468+J1469+J1470+J1471+J1467</f>
        <v>0</v>
      </c>
      <c r="K1466" s="208">
        <f>K1468+K1469+K1470+K1471+K1467</f>
        <v>5372</v>
      </c>
    </row>
    <row r="1467" spans="2:11" ht="47.25" hidden="1">
      <c r="B1467" s="121" t="s">
        <v>1363</v>
      </c>
      <c r="C1467" s="72" t="s">
        <v>101</v>
      </c>
      <c r="D1467" s="13" t="s">
        <v>109</v>
      </c>
      <c r="E1467" s="110" t="s">
        <v>1362</v>
      </c>
      <c r="F1467" s="2">
        <v>500</v>
      </c>
      <c r="G1467" s="208"/>
      <c r="H1467" s="359"/>
      <c r="I1467" s="359"/>
      <c r="J1467" s="208"/>
      <c r="K1467" s="208"/>
    </row>
    <row r="1468" spans="2:11" ht="31.5">
      <c r="B1468" s="125" t="s">
        <v>612</v>
      </c>
      <c r="C1468" s="72" t="s">
        <v>101</v>
      </c>
      <c r="D1468" s="13" t="s">
        <v>109</v>
      </c>
      <c r="E1468" s="110" t="s">
        <v>608</v>
      </c>
      <c r="F1468" s="2">
        <v>500</v>
      </c>
      <c r="G1468" s="35">
        <v>922</v>
      </c>
      <c r="H1468" s="335">
        <v>1009</v>
      </c>
      <c r="I1468" s="335">
        <v>1049</v>
      </c>
      <c r="J1468" s="35"/>
      <c r="K1468" s="35">
        <f>G1468+J1468</f>
        <v>922</v>
      </c>
    </row>
    <row r="1469" spans="2:11" ht="38.25" customHeight="1">
      <c r="B1469" s="274" t="s">
        <v>640</v>
      </c>
      <c r="C1469" s="72" t="s">
        <v>101</v>
      </c>
      <c r="D1469" s="13" t="s">
        <v>109</v>
      </c>
      <c r="E1469" s="110" t="s">
        <v>609</v>
      </c>
      <c r="F1469" s="2">
        <v>500</v>
      </c>
      <c r="G1469" s="35">
        <v>922</v>
      </c>
      <c r="H1469" s="335">
        <v>1009</v>
      </c>
      <c r="I1469" s="335">
        <v>1049</v>
      </c>
      <c r="J1469" s="35"/>
      <c r="K1469" s="35">
        <f>G1469+J1469</f>
        <v>922</v>
      </c>
    </row>
    <row r="1470" spans="2:11" ht="47.25">
      <c r="B1470" s="274" t="s">
        <v>613</v>
      </c>
      <c r="C1470" s="72" t="s">
        <v>101</v>
      </c>
      <c r="D1470" s="13" t="s">
        <v>109</v>
      </c>
      <c r="E1470" s="110" t="s">
        <v>610</v>
      </c>
      <c r="F1470" s="2">
        <v>500</v>
      </c>
      <c r="G1470" s="35">
        <v>212</v>
      </c>
      <c r="H1470" s="335">
        <v>232</v>
      </c>
      <c r="I1470" s="335">
        <v>241</v>
      </c>
      <c r="J1470" s="35"/>
      <c r="K1470" s="35">
        <f>G1470+J1470</f>
        <v>212</v>
      </c>
    </row>
    <row r="1471" spans="2:11" ht="33.75" customHeight="1">
      <c r="B1471" s="125" t="s">
        <v>1965</v>
      </c>
      <c r="C1471" s="72" t="s">
        <v>101</v>
      </c>
      <c r="D1471" s="13" t="s">
        <v>109</v>
      </c>
      <c r="E1471" s="110" t="s">
        <v>611</v>
      </c>
      <c r="F1471" s="2">
        <v>500</v>
      </c>
      <c r="G1471" s="35">
        <v>3316</v>
      </c>
      <c r="H1471" s="335">
        <v>3640</v>
      </c>
      <c r="I1471" s="335">
        <v>3785</v>
      </c>
      <c r="J1471" s="35"/>
      <c r="K1471" s="35">
        <f>G1471+J1471</f>
        <v>3316</v>
      </c>
    </row>
    <row r="1472" spans="2:11" ht="48" customHeight="1">
      <c r="B1472" s="121" t="s">
        <v>1966</v>
      </c>
      <c r="C1472" s="72" t="s">
        <v>101</v>
      </c>
      <c r="D1472" s="13" t="s">
        <v>109</v>
      </c>
      <c r="E1472" s="110" t="s">
        <v>1364</v>
      </c>
      <c r="F1472" s="2"/>
      <c r="G1472" s="35">
        <f>G1473</f>
        <v>300</v>
      </c>
      <c r="H1472" s="335">
        <f>H1473</f>
        <v>327</v>
      </c>
      <c r="I1472" s="335">
        <f>I1473</f>
        <v>327</v>
      </c>
      <c r="J1472" s="35">
        <f>J1473</f>
        <v>0</v>
      </c>
      <c r="K1472" s="35">
        <f>K1473</f>
        <v>300</v>
      </c>
    </row>
    <row r="1473" spans="2:11" ht="48.75" customHeight="1">
      <c r="B1473" s="121" t="s">
        <v>1366</v>
      </c>
      <c r="C1473" s="72" t="s">
        <v>101</v>
      </c>
      <c r="D1473" s="13" t="s">
        <v>109</v>
      </c>
      <c r="E1473" s="110" t="s">
        <v>1365</v>
      </c>
      <c r="F1473" s="2">
        <v>300</v>
      </c>
      <c r="G1473" s="35">
        <v>300</v>
      </c>
      <c r="H1473" s="335">
        <v>327</v>
      </c>
      <c r="I1473" s="335">
        <v>327</v>
      </c>
      <c r="J1473" s="35"/>
      <c r="K1473" s="35">
        <f>G1473+J1473</f>
        <v>300</v>
      </c>
    </row>
    <row r="1474" spans="2:11" ht="18.75" customHeight="1">
      <c r="B1474" s="125" t="s">
        <v>1967</v>
      </c>
      <c r="C1474" s="72" t="s">
        <v>101</v>
      </c>
      <c r="D1474" s="13" t="s">
        <v>109</v>
      </c>
      <c r="E1474" s="110" t="s">
        <v>408</v>
      </c>
      <c r="F1474" s="2"/>
      <c r="G1474" s="208">
        <f>G1483+G1475</f>
        <v>1172828</v>
      </c>
      <c r="H1474" s="359">
        <f>H1483+H1475</f>
        <v>1210453</v>
      </c>
      <c r="I1474" s="359">
        <f>I1483+I1475</f>
        <v>1262508</v>
      </c>
      <c r="J1474" s="208">
        <f>J1483+J1475</f>
        <v>26092</v>
      </c>
      <c r="K1474" s="208">
        <f>K1483+K1475</f>
        <v>1198920</v>
      </c>
    </row>
    <row r="1475" spans="2:11" ht="31.5">
      <c r="B1475" s="125" t="s">
        <v>1968</v>
      </c>
      <c r="C1475" s="72" t="s">
        <v>101</v>
      </c>
      <c r="D1475" s="13" t="s">
        <v>109</v>
      </c>
      <c r="E1475" s="110" t="s">
        <v>614</v>
      </c>
      <c r="F1475" s="2"/>
      <c r="G1475" s="208">
        <f>G1477+G1478+G1479+G1480+G1481+G1482+G1476</f>
        <v>1172828</v>
      </c>
      <c r="H1475" s="359">
        <f>H1477+H1478+H1479+H1480+H1481+H1482+H1476</f>
        <v>1210453</v>
      </c>
      <c r="I1475" s="359">
        <f>I1477+I1478+I1479+I1480+I1481+I1482+I1476</f>
        <v>1262508</v>
      </c>
      <c r="J1475" s="208">
        <f>J1477+J1478+J1479+J1480+J1481+J1482+J1476</f>
        <v>26092</v>
      </c>
      <c r="K1475" s="208">
        <f>K1477+K1478+K1479+K1480+K1481+K1482+K1476</f>
        <v>1198920</v>
      </c>
    </row>
    <row r="1476" spans="2:11" ht="15.75" hidden="1">
      <c r="B1476" s="125" t="s">
        <v>1137</v>
      </c>
      <c r="C1476" s="72" t="s">
        <v>101</v>
      </c>
      <c r="D1476" s="13" t="s">
        <v>109</v>
      </c>
      <c r="E1476" s="110" t="s">
        <v>1110</v>
      </c>
      <c r="F1476" s="2">
        <v>800</v>
      </c>
      <c r="G1476" s="35"/>
      <c r="H1476" s="335"/>
      <c r="I1476" s="335"/>
      <c r="J1476" s="35"/>
      <c r="K1476" s="35"/>
    </row>
    <row r="1477" spans="2:11" ht="129" customHeight="1">
      <c r="B1477" s="125" t="s">
        <v>1969</v>
      </c>
      <c r="C1477" s="72" t="s">
        <v>101</v>
      </c>
      <c r="D1477" s="13" t="s">
        <v>109</v>
      </c>
      <c r="E1477" s="110" t="s">
        <v>1258</v>
      </c>
      <c r="F1477" s="2">
        <v>500</v>
      </c>
      <c r="G1477" s="35">
        <v>480442</v>
      </c>
      <c r="H1477" s="335">
        <v>481483</v>
      </c>
      <c r="I1477" s="335">
        <v>478037</v>
      </c>
      <c r="J1477" s="35"/>
      <c r="K1477" s="35">
        <f aca="true" t="shared" si="88" ref="K1477:K1482">G1477+J1477</f>
        <v>480442</v>
      </c>
    </row>
    <row r="1478" spans="2:11" ht="110.25">
      <c r="B1478" s="125" t="s">
        <v>1970</v>
      </c>
      <c r="C1478" s="72" t="s">
        <v>101</v>
      </c>
      <c r="D1478" s="13" t="s">
        <v>109</v>
      </c>
      <c r="E1478" s="110" t="s">
        <v>615</v>
      </c>
      <c r="F1478" s="2">
        <v>500</v>
      </c>
      <c r="G1478" s="35">
        <v>49355</v>
      </c>
      <c r="H1478" s="335">
        <v>49599</v>
      </c>
      <c r="I1478" s="335">
        <v>51523</v>
      </c>
      <c r="J1478" s="35"/>
      <c r="K1478" s="35">
        <f t="shared" si="88"/>
        <v>49355</v>
      </c>
    </row>
    <row r="1479" spans="2:11" ht="126">
      <c r="B1479" s="125" t="s">
        <v>1971</v>
      </c>
      <c r="C1479" s="72" t="s">
        <v>101</v>
      </c>
      <c r="D1479" s="13" t="s">
        <v>109</v>
      </c>
      <c r="E1479" s="110" t="s">
        <v>616</v>
      </c>
      <c r="F1479" s="2">
        <v>500</v>
      </c>
      <c r="G1479" s="35">
        <v>1</v>
      </c>
      <c r="H1479" s="335">
        <v>1</v>
      </c>
      <c r="I1479" s="335">
        <v>1</v>
      </c>
      <c r="J1479" s="35"/>
      <c r="K1479" s="35">
        <f t="shared" si="88"/>
        <v>1</v>
      </c>
    </row>
    <row r="1480" spans="2:11" ht="110.25">
      <c r="B1480" s="125" t="s">
        <v>1972</v>
      </c>
      <c r="C1480" s="72" t="s">
        <v>101</v>
      </c>
      <c r="D1480" s="13" t="s">
        <v>109</v>
      </c>
      <c r="E1480" s="110" t="s">
        <v>617</v>
      </c>
      <c r="F1480" s="2">
        <v>500</v>
      </c>
      <c r="G1480" s="35">
        <v>3</v>
      </c>
      <c r="H1480" s="335">
        <v>3</v>
      </c>
      <c r="I1480" s="335">
        <v>3</v>
      </c>
      <c r="J1480" s="35"/>
      <c r="K1480" s="35">
        <f t="shared" si="88"/>
        <v>3</v>
      </c>
    </row>
    <row r="1481" spans="2:11" ht="31.5">
      <c r="B1481" s="125" t="s">
        <v>1109</v>
      </c>
      <c r="C1481" s="72" t="s">
        <v>101</v>
      </c>
      <c r="D1481" s="13" t="s">
        <v>109</v>
      </c>
      <c r="E1481" s="110" t="s">
        <v>618</v>
      </c>
      <c r="F1481" s="2">
        <v>500</v>
      </c>
      <c r="G1481" s="35">
        <v>367799</v>
      </c>
      <c r="H1481" s="335">
        <v>403028</v>
      </c>
      <c r="I1481" s="335">
        <v>419148</v>
      </c>
      <c r="J1481" s="35">
        <v>13718</v>
      </c>
      <c r="K1481" s="35">
        <f t="shared" si="88"/>
        <v>381517</v>
      </c>
    </row>
    <row r="1482" spans="2:11" ht="47.25">
      <c r="B1482" s="125" t="s">
        <v>620</v>
      </c>
      <c r="C1482" s="72" t="s">
        <v>101</v>
      </c>
      <c r="D1482" s="13" t="s">
        <v>109</v>
      </c>
      <c r="E1482" s="110" t="s">
        <v>619</v>
      </c>
      <c r="F1482" s="2">
        <v>500</v>
      </c>
      <c r="G1482" s="35">
        <v>275228</v>
      </c>
      <c r="H1482" s="335">
        <v>276339</v>
      </c>
      <c r="I1482" s="335">
        <v>313796</v>
      </c>
      <c r="J1482" s="35">
        <v>12374</v>
      </c>
      <c r="K1482" s="35">
        <f t="shared" si="88"/>
        <v>287602</v>
      </c>
    </row>
    <row r="1483" spans="2:11" ht="15.75" hidden="1">
      <c r="B1483" s="125"/>
      <c r="C1483" s="72"/>
      <c r="D1483" s="13"/>
      <c r="E1483" s="110"/>
      <c r="F1483" s="2"/>
      <c r="G1483" s="208"/>
      <c r="H1483" s="359"/>
      <c r="I1483" s="359"/>
      <c r="J1483" s="208"/>
      <c r="K1483" s="208"/>
    </row>
    <row r="1484" spans="2:11" ht="15.75" hidden="1">
      <c r="B1484" s="125"/>
      <c r="C1484" s="72"/>
      <c r="D1484" s="13"/>
      <c r="E1484" s="110"/>
      <c r="F1484" s="2"/>
      <c r="G1484" s="208"/>
      <c r="H1484" s="359"/>
      <c r="I1484" s="359"/>
      <c r="J1484" s="208"/>
      <c r="K1484" s="208"/>
    </row>
    <row r="1485" spans="2:11" ht="19.5" customHeight="1">
      <c r="B1485" s="142" t="s">
        <v>1769</v>
      </c>
      <c r="C1485" s="72" t="s">
        <v>101</v>
      </c>
      <c r="D1485" s="13" t="s">
        <v>109</v>
      </c>
      <c r="E1485" s="129" t="s">
        <v>621</v>
      </c>
      <c r="F1485" s="52"/>
      <c r="G1485" s="35">
        <f>G1486+G1493</f>
        <v>5481</v>
      </c>
      <c r="H1485" s="335">
        <f>H1486+H1493</f>
        <v>5481</v>
      </c>
      <c r="I1485" s="335">
        <f>I1486+I1493</f>
        <v>5481</v>
      </c>
      <c r="J1485" s="35">
        <f>J1486+J1493</f>
        <v>3134</v>
      </c>
      <c r="K1485" s="35">
        <f>K1486+K1493</f>
        <v>8615</v>
      </c>
    </row>
    <row r="1486" spans="2:11" ht="94.5">
      <c r="B1486" s="373" t="s">
        <v>2048</v>
      </c>
      <c r="C1486" s="72" t="s">
        <v>101</v>
      </c>
      <c r="D1486" s="13" t="s">
        <v>109</v>
      </c>
      <c r="E1486" s="129" t="s">
        <v>173</v>
      </c>
      <c r="F1486" s="80"/>
      <c r="G1486" s="95">
        <f>G1491+G1489+G1487+G1492+G1488</f>
        <v>5481</v>
      </c>
      <c r="H1486" s="345">
        <f>H1491+H1489+H1487+H1492+H1488</f>
        <v>5481</v>
      </c>
      <c r="I1486" s="345">
        <f>I1491+I1489+I1487+I1492+I1488</f>
        <v>5481</v>
      </c>
      <c r="J1486" s="95">
        <f>J1491+J1489+J1487+J1492+J1488+J1490</f>
        <v>3089</v>
      </c>
      <c r="K1486" s="95">
        <f>K1491+K1489+K1487+K1492+K1488+K1490</f>
        <v>8570</v>
      </c>
    </row>
    <row r="1487" spans="2:11" ht="51" customHeight="1" hidden="1">
      <c r="B1487" s="302" t="s">
        <v>1668</v>
      </c>
      <c r="C1487" s="72" t="s">
        <v>101</v>
      </c>
      <c r="D1487" s="13" t="s">
        <v>109</v>
      </c>
      <c r="E1487" s="129" t="s">
        <v>1331</v>
      </c>
      <c r="F1487" s="80">
        <v>200</v>
      </c>
      <c r="G1487" s="35"/>
      <c r="H1487" s="335">
        <v>5481</v>
      </c>
      <c r="I1487" s="335">
        <v>5481</v>
      </c>
      <c r="J1487" s="35"/>
      <c r="K1487" s="35"/>
    </row>
    <row r="1488" spans="2:11" ht="43.5" customHeight="1" hidden="1">
      <c r="B1488" s="302" t="s">
        <v>1973</v>
      </c>
      <c r="C1488" s="72" t="s">
        <v>101</v>
      </c>
      <c r="D1488" s="13" t="s">
        <v>109</v>
      </c>
      <c r="E1488" s="129" t="s">
        <v>1331</v>
      </c>
      <c r="F1488" s="80">
        <v>500</v>
      </c>
      <c r="G1488" s="35"/>
      <c r="H1488" s="335"/>
      <c r="I1488" s="335"/>
      <c r="J1488" s="35"/>
      <c r="K1488" s="35"/>
    </row>
    <row r="1489" spans="2:11" ht="47.25">
      <c r="B1489" s="142" t="s">
        <v>2049</v>
      </c>
      <c r="C1489" s="72" t="s">
        <v>101</v>
      </c>
      <c r="D1489" s="13" t="s">
        <v>109</v>
      </c>
      <c r="E1489" s="129" t="s">
        <v>158</v>
      </c>
      <c r="F1489" s="80">
        <v>200</v>
      </c>
      <c r="G1489" s="35">
        <v>5481</v>
      </c>
      <c r="H1489" s="335"/>
      <c r="I1489" s="335"/>
      <c r="J1489" s="35">
        <f>-585-576</f>
        <v>-1161</v>
      </c>
      <c r="K1489" s="35">
        <f>G1489+J1489</f>
        <v>4320</v>
      </c>
    </row>
    <row r="1490" spans="2:11" ht="31.5">
      <c r="B1490" s="142" t="s">
        <v>2050</v>
      </c>
      <c r="C1490" s="72" t="s">
        <v>101</v>
      </c>
      <c r="D1490" s="13" t="s">
        <v>109</v>
      </c>
      <c r="E1490" s="129" t="s">
        <v>158</v>
      </c>
      <c r="F1490" s="80">
        <v>500</v>
      </c>
      <c r="G1490" s="35"/>
      <c r="H1490" s="335"/>
      <c r="I1490" s="335"/>
      <c r="J1490" s="35">
        <v>4150</v>
      </c>
      <c r="K1490" s="35">
        <f>G1490+J1490</f>
        <v>4150</v>
      </c>
    </row>
    <row r="1491" spans="2:11" ht="24" customHeight="1">
      <c r="B1491" s="142" t="s">
        <v>1487</v>
      </c>
      <c r="C1491" s="72" t="s">
        <v>101</v>
      </c>
      <c r="D1491" s="13" t="s">
        <v>109</v>
      </c>
      <c r="E1491" s="129" t="s">
        <v>641</v>
      </c>
      <c r="F1491" s="52" t="s">
        <v>73</v>
      </c>
      <c r="G1491" s="35"/>
      <c r="H1491" s="335"/>
      <c r="I1491" s="335"/>
      <c r="J1491" s="35">
        <f>380-280</f>
        <v>100</v>
      </c>
      <c r="K1491" s="35">
        <f>G1491+J1491</f>
        <v>100</v>
      </c>
    </row>
    <row r="1492" spans="2:11" ht="39.75" customHeight="1" hidden="1">
      <c r="B1492" s="142" t="s">
        <v>1974</v>
      </c>
      <c r="C1492" s="72" t="s">
        <v>101</v>
      </c>
      <c r="D1492" s="13" t="s">
        <v>109</v>
      </c>
      <c r="E1492" s="129" t="s">
        <v>158</v>
      </c>
      <c r="F1492" s="52" t="s">
        <v>64</v>
      </c>
      <c r="G1492" s="35"/>
      <c r="H1492" s="335"/>
      <c r="I1492" s="335"/>
      <c r="J1492" s="35"/>
      <c r="K1492" s="35"/>
    </row>
    <row r="1493" spans="2:11" ht="51" customHeight="1">
      <c r="B1493" s="142" t="s">
        <v>1884</v>
      </c>
      <c r="C1493" s="72" t="s">
        <v>101</v>
      </c>
      <c r="D1493" s="13" t="s">
        <v>109</v>
      </c>
      <c r="E1493" s="129" t="s">
        <v>1378</v>
      </c>
      <c r="F1493" s="52"/>
      <c r="G1493" s="35">
        <f>G1494</f>
        <v>0</v>
      </c>
      <c r="H1493" s="335">
        <f>H1494</f>
        <v>0</v>
      </c>
      <c r="I1493" s="335">
        <f>I1494</f>
        <v>0</v>
      </c>
      <c r="J1493" s="35">
        <f>J1494</f>
        <v>45</v>
      </c>
      <c r="K1493" s="35">
        <f>K1494</f>
        <v>45</v>
      </c>
    </row>
    <row r="1494" spans="2:11" ht="39.75" customHeight="1">
      <c r="B1494" s="142" t="s">
        <v>1167</v>
      </c>
      <c r="C1494" s="72" t="s">
        <v>101</v>
      </c>
      <c r="D1494" s="13" t="s">
        <v>109</v>
      </c>
      <c r="E1494" s="129" t="s">
        <v>1379</v>
      </c>
      <c r="F1494" s="80">
        <v>200</v>
      </c>
      <c r="G1494" s="35"/>
      <c r="H1494" s="335"/>
      <c r="I1494" s="335"/>
      <c r="J1494" s="35">
        <f>205-160</f>
        <v>45</v>
      </c>
      <c r="K1494" s="35">
        <f>G1494+J1494</f>
        <v>45</v>
      </c>
    </row>
    <row r="1495" spans="2:11" ht="47.25">
      <c r="B1495" s="146" t="s">
        <v>1782</v>
      </c>
      <c r="C1495" s="70" t="s">
        <v>101</v>
      </c>
      <c r="D1495" s="71" t="s">
        <v>109</v>
      </c>
      <c r="E1495" s="130" t="s">
        <v>30</v>
      </c>
      <c r="F1495" s="131"/>
      <c r="G1495" s="211">
        <f>G1496</f>
        <v>131817</v>
      </c>
      <c r="H1495" s="356">
        <f>H1496</f>
        <v>66128</v>
      </c>
      <c r="I1495" s="356">
        <f>I1496</f>
        <v>66128</v>
      </c>
      <c r="J1495" s="211">
        <f>J1496</f>
        <v>0</v>
      </c>
      <c r="K1495" s="211">
        <f>K1496</f>
        <v>131817</v>
      </c>
    </row>
    <row r="1496" spans="2:11" ht="31.5">
      <c r="B1496" s="146" t="s">
        <v>1626</v>
      </c>
      <c r="C1496" s="70" t="s">
        <v>101</v>
      </c>
      <c r="D1496" s="71" t="s">
        <v>109</v>
      </c>
      <c r="E1496" s="130" t="s">
        <v>372</v>
      </c>
      <c r="F1496" s="131"/>
      <c r="G1496" s="211">
        <f>G1497+G1501+G1505+G1510</f>
        <v>131817</v>
      </c>
      <c r="H1496" s="356">
        <f>H1497+H1501+H1505+H1510</f>
        <v>66128</v>
      </c>
      <c r="I1496" s="356">
        <f>I1497+I1501+I1505+I1510</f>
        <v>66128</v>
      </c>
      <c r="J1496" s="211">
        <f>J1497+J1501+J1505+J1510</f>
        <v>0</v>
      </c>
      <c r="K1496" s="211">
        <f>K1497+K1501+K1505+K1510</f>
        <v>131817</v>
      </c>
    </row>
    <row r="1497" spans="2:11" ht="31.5">
      <c r="B1497" s="275" t="s">
        <v>480</v>
      </c>
      <c r="C1497" s="70" t="s">
        <v>101</v>
      </c>
      <c r="D1497" s="71" t="s">
        <v>109</v>
      </c>
      <c r="E1497" s="106" t="s">
        <v>481</v>
      </c>
      <c r="F1497" s="81"/>
      <c r="G1497" s="211">
        <f>G1498+G1500</f>
        <v>68542</v>
      </c>
      <c r="H1497" s="356">
        <f>H1498+H1500</f>
        <v>0</v>
      </c>
      <c r="I1497" s="356">
        <f>I1498+I1500</f>
        <v>0</v>
      </c>
      <c r="J1497" s="211">
        <f>J1498+J1500</f>
        <v>0</v>
      </c>
      <c r="K1497" s="211">
        <f>K1498+K1500</f>
        <v>68542</v>
      </c>
    </row>
    <row r="1498" spans="2:11" ht="94.5">
      <c r="B1498" s="146" t="s">
        <v>1975</v>
      </c>
      <c r="C1498" s="70" t="s">
        <v>101</v>
      </c>
      <c r="D1498" s="71" t="s">
        <v>109</v>
      </c>
      <c r="E1498" s="106" t="s">
        <v>482</v>
      </c>
      <c r="F1498" s="81">
        <v>300</v>
      </c>
      <c r="G1498" s="35">
        <v>68542</v>
      </c>
      <c r="H1498" s="335">
        <v>0</v>
      </c>
      <c r="I1498" s="335">
        <v>0</v>
      </c>
      <c r="J1498" s="35"/>
      <c r="K1498" s="35">
        <f>G1498+J1498</f>
        <v>68542</v>
      </c>
    </row>
    <row r="1499" spans="2:11" ht="78.75" hidden="1">
      <c r="B1499" s="146" t="s">
        <v>1976</v>
      </c>
      <c r="C1499" s="70" t="s">
        <v>101</v>
      </c>
      <c r="D1499" s="71" t="s">
        <v>109</v>
      </c>
      <c r="E1499" s="106" t="s">
        <v>482</v>
      </c>
      <c r="F1499" s="81">
        <v>500</v>
      </c>
      <c r="G1499" s="211"/>
      <c r="H1499" s="356"/>
      <c r="I1499" s="356"/>
      <c r="J1499" s="211"/>
      <c r="K1499" s="211"/>
    </row>
    <row r="1500" spans="2:11" ht="78.75" hidden="1">
      <c r="B1500" s="146" t="s">
        <v>1977</v>
      </c>
      <c r="C1500" s="70" t="s">
        <v>101</v>
      </c>
      <c r="D1500" s="71" t="s">
        <v>109</v>
      </c>
      <c r="E1500" s="106" t="s">
        <v>482</v>
      </c>
      <c r="F1500" s="81">
        <v>500</v>
      </c>
      <c r="G1500" s="35"/>
      <c r="H1500" s="335"/>
      <c r="I1500" s="335"/>
      <c r="J1500" s="35"/>
      <c r="K1500" s="35"/>
    </row>
    <row r="1501" spans="2:11" ht="31.5">
      <c r="B1501" s="275" t="s">
        <v>483</v>
      </c>
      <c r="C1501" s="70" t="s">
        <v>101</v>
      </c>
      <c r="D1501" s="71" t="s">
        <v>109</v>
      </c>
      <c r="E1501" s="106" t="s">
        <v>484</v>
      </c>
      <c r="F1501" s="81"/>
      <c r="G1501" s="211">
        <f>G1502+G1504</f>
        <v>24845</v>
      </c>
      <c r="H1501" s="356">
        <f>H1502+H1504</f>
        <v>40828</v>
      </c>
      <c r="I1501" s="356">
        <f>I1502+I1504</f>
        <v>40828</v>
      </c>
      <c r="J1501" s="211">
        <f>J1502+J1504</f>
        <v>0</v>
      </c>
      <c r="K1501" s="211">
        <f>K1502+K1504</f>
        <v>24845</v>
      </c>
    </row>
    <row r="1502" spans="2:11" ht="78.75">
      <c r="B1502" s="146" t="s">
        <v>1978</v>
      </c>
      <c r="C1502" s="70" t="s">
        <v>101</v>
      </c>
      <c r="D1502" s="71" t="s">
        <v>109</v>
      </c>
      <c r="E1502" s="106" t="s">
        <v>485</v>
      </c>
      <c r="F1502" s="81">
        <v>300</v>
      </c>
      <c r="G1502" s="35">
        <v>24845</v>
      </c>
      <c r="H1502" s="335">
        <v>40828</v>
      </c>
      <c r="I1502" s="335">
        <v>40828</v>
      </c>
      <c r="J1502" s="35"/>
      <c r="K1502" s="35">
        <f>G1502+J1502</f>
        <v>24845</v>
      </c>
    </row>
    <row r="1503" spans="2:11" ht="63" hidden="1">
      <c r="B1503" s="146" t="s">
        <v>1979</v>
      </c>
      <c r="C1503" s="70" t="s">
        <v>101</v>
      </c>
      <c r="D1503" s="71" t="s">
        <v>109</v>
      </c>
      <c r="E1503" s="106" t="s">
        <v>485</v>
      </c>
      <c r="F1503" s="81">
        <v>500</v>
      </c>
      <c r="G1503" s="211"/>
      <c r="H1503" s="356"/>
      <c r="I1503" s="356"/>
      <c r="J1503" s="211"/>
      <c r="K1503" s="211"/>
    </row>
    <row r="1504" spans="2:11" ht="66.75" customHeight="1" hidden="1">
      <c r="B1504" s="146" t="s">
        <v>1980</v>
      </c>
      <c r="C1504" s="70" t="s">
        <v>101</v>
      </c>
      <c r="D1504" s="71" t="s">
        <v>109</v>
      </c>
      <c r="E1504" s="106" t="s">
        <v>485</v>
      </c>
      <c r="F1504" s="81">
        <v>500</v>
      </c>
      <c r="G1504" s="211"/>
      <c r="H1504" s="356"/>
      <c r="I1504" s="356"/>
      <c r="J1504" s="211"/>
      <c r="K1504" s="211"/>
    </row>
    <row r="1505" spans="2:11" ht="20.25" customHeight="1">
      <c r="B1505" s="146" t="s">
        <v>486</v>
      </c>
      <c r="C1505" s="70" t="s">
        <v>101</v>
      </c>
      <c r="D1505" s="71" t="s">
        <v>109</v>
      </c>
      <c r="E1505" s="106" t="s">
        <v>487</v>
      </c>
      <c r="F1505" s="131"/>
      <c r="G1505" s="211">
        <f>G1509+G1508+G1506+G1507</f>
        <v>25300</v>
      </c>
      <c r="H1505" s="356">
        <f>H1509+H1508+H1506+H1507</f>
        <v>25300</v>
      </c>
      <c r="I1505" s="356">
        <f>I1509+I1508+I1506+I1507</f>
        <v>25300</v>
      </c>
      <c r="J1505" s="211">
        <f>J1509+J1508+J1506+J1507</f>
        <v>0</v>
      </c>
      <c r="K1505" s="211">
        <f>K1509+K1508+K1506+K1507</f>
        <v>25300</v>
      </c>
    </row>
    <row r="1506" spans="2:11" ht="47.25" hidden="1">
      <c r="B1506" s="275" t="s">
        <v>1321</v>
      </c>
      <c r="C1506" s="70" t="s">
        <v>101</v>
      </c>
      <c r="D1506" s="71" t="s">
        <v>109</v>
      </c>
      <c r="E1506" s="106" t="s">
        <v>488</v>
      </c>
      <c r="F1506" s="81">
        <v>300</v>
      </c>
      <c r="G1506" s="35"/>
      <c r="H1506" s="335"/>
      <c r="I1506" s="335"/>
      <c r="J1506" s="35"/>
      <c r="K1506" s="35"/>
    </row>
    <row r="1507" spans="2:11" ht="52.5" customHeight="1" hidden="1">
      <c r="B1507" s="275" t="s">
        <v>1357</v>
      </c>
      <c r="C1507" s="70" t="s">
        <v>101</v>
      </c>
      <c r="D1507" s="71" t="s">
        <v>109</v>
      </c>
      <c r="E1507" s="106" t="s">
        <v>488</v>
      </c>
      <c r="F1507" s="81">
        <v>500</v>
      </c>
      <c r="G1507" s="35"/>
      <c r="H1507" s="335"/>
      <c r="I1507" s="335"/>
      <c r="J1507" s="35"/>
      <c r="K1507" s="35"/>
    </row>
    <row r="1508" spans="2:11" ht="47.25">
      <c r="B1508" s="275" t="s">
        <v>1621</v>
      </c>
      <c r="C1508" s="70" t="s">
        <v>101</v>
      </c>
      <c r="D1508" s="71" t="s">
        <v>109</v>
      </c>
      <c r="E1508" s="13" t="s">
        <v>489</v>
      </c>
      <c r="F1508" s="81">
        <v>300</v>
      </c>
      <c r="G1508" s="35">
        <v>300</v>
      </c>
      <c r="H1508" s="335">
        <v>300</v>
      </c>
      <c r="I1508" s="335">
        <v>300</v>
      </c>
      <c r="J1508" s="35"/>
      <c r="K1508" s="35">
        <f>G1508+J1508</f>
        <v>300</v>
      </c>
    </row>
    <row r="1509" spans="2:11" ht="47.25">
      <c r="B1509" s="275" t="s">
        <v>1622</v>
      </c>
      <c r="C1509" s="70" t="s">
        <v>101</v>
      </c>
      <c r="D1509" s="71" t="s">
        <v>109</v>
      </c>
      <c r="E1509" s="13" t="s">
        <v>489</v>
      </c>
      <c r="F1509" s="81">
        <v>500</v>
      </c>
      <c r="G1509" s="35">
        <v>25000</v>
      </c>
      <c r="H1509" s="335">
        <v>25000</v>
      </c>
      <c r="I1509" s="335">
        <v>25000</v>
      </c>
      <c r="J1509" s="35"/>
      <c r="K1509" s="35">
        <f>G1509+J1509</f>
        <v>25000</v>
      </c>
    </row>
    <row r="1510" spans="2:11" ht="31.5">
      <c r="B1510" s="275" t="s">
        <v>490</v>
      </c>
      <c r="C1510" s="70" t="s">
        <v>101</v>
      </c>
      <c r="D1510" s="71" t="s">
        <v>109</v>
      </c>
      <c r="E1510" s="106" t="s">
        <v>491</v>
      </c>
      <c r="F1510" s="81"/>
      <c r="G1510" s="211">
        <f>G1511+G1512</f>
        <v>13130</v>
      </c>
      <c r="H1510" s="356">
        <f>H1511+H1512</f>
        <v>0</v>
      </c>
      <c r="I1510" s="356">
        <f>I1511+I1512</f>
        <v>0</v>
      </c>
      <c r="J1510" s="211">
        <f>J1511+J1512</f>
        <v>0</v>
      </c>
      <c r="K1510" s="211">
        <f>K1511+K1512</f>
        <v>13130</v>
      </c>
    </row>
    <row r="1511" spans="2:11" ht="47.25" hidden="1">
      <c r="B1511" s="146" t="s">
        <v>492</v>
      </c>
      <c r="C1511" s="70" t="s">
        <v>101</v>
      </c>
      <c r="D1511" s="71" t="s">
        <v>109</v>
      </c>
      <c r="E1511" s="106" t="s">
        <v>493</v>
      </c>
      <c r="F1511" s="81">
        <v>300</v>
      </c>
      <c r="G1511" s="35"/>
      <c r="H1511" s="335"/>
      <c r="I1511" s="335"/>
      <c r="J1511" s="35"/>
      <c r="K1511" s="35"/>
    </row>
    <row r="1512" spans="2:11" ht="31.5">
      <c r="B1512" s="146" t="s">
        <v>1407</v>
      </c>
      <c r="C1512" s="70" t="s">
        <v>101</v>
      </c>
      <c r="D1512" s="71" t="s">
        <v>109</v>
      </c>
      <c r="E1512" s="106" t="s">
        <v>493</v>
      </c>
      <c r="F1512" s="81">
        <v>500</v>
      </c>
      <c r="G1512" s="35">
        <v>13130</v>
      </c>
      <c r="H1512" s="335">
        <v>0</v>
      </c>
      <c r="I1512" s="335">
        <v>0</v>
      </c>
      <c r="J1512" s="35"/>
      <c r="K1512" s="35">
        <f>G1512+J1512</f>
        <v>13130</v>
      </c>
    </row>
    <row r="1513" spans="2:11" ht="47.25">
      <c r="B1513" s="125" t="s">
        <v>1751</v>
      </c>
      <c r="C1513" s="70" t="s">
        <v>101</v>
      </c>
      <c r="D1513" s="71" t="s">
        <v>109</v>
      </c>
      <c r="E1513" s="110">
        <v>10</v>
      </c>
      <c r="F1513" s="22"/>
      <c r="G1513" s="211">
        <f aca="true" t="shared" si="89" ref="G1513:K1515">G1514</f>
        <v>850</v>
      </c>
      <c r="H1513" s="356">
        <f t="shared" si="89"/>
        <v>850</v>
      </c>
      <c r="I1513" s="356">
        <f t="shared" si="89"/>
        <v>850</v>
      </c>
      <c r="J1513" s="211">
        <f t="shared" si="89"/>
        <v>0</v>
      </c>
      <c r="K1513" s="211">
        <f t="shared" si="89"/>
        <v>850</v>
      </c>
    </row>
    <row r="1514" spans="2:11" ht="15.75">
      <c r="B1514" s="121" t="s">
        <v>429</v>
      </c>
      <c r="C1514" s="70" t="s">
        <v>101</v>
      </c>
      <c r="D1514" s="71" t="s">
        <v>109</v>
      </c>
      <c r="E1514" s="110" t="s">
        <v>426</v>
      </c>
      <c r="F1514" s="2"/>
      <c r="G1514" s="211">
        <f t="shared" si="89"/>
        <v>850</v>
      </c>
      <c r="H1514" s="356">
        <f t="shared" si="89"/>
        <v>850</v>
      </c>
      <c r="I1514" s="356">
        <f t="shared" si="89"/>
        <v>850</v>
      </c>
      <c r="J1514" s="211">
        <f t="shared" si="89"/>
        <v>0</v>
      </c>
      <c r="K1514" s="211">
        <f t="shared" si="89"/>
        <v>850</v>
      </c>
    </row>
    <row r="1515" spans="2:11" ht="31.5">
      <c r="B1515" s="125" t="s">
        <v>2033</v>
      </c>
      <c r="C1515" s="70" t="s">
        <v>101</v>
      </c>
      <c r="D1515" s="71" t="s">
        <v>109</v>
      </c>
      <c r="E1515" s="110" t="s">
        <v>427</v>
      </c>
      <c r="F1515" s="22"/>
      <c r="G1515" s="211">
        <f t="shared" si="89"/>
        <v>850</v>
      </c>
      <c r="H1515" s="356">
        <f t="shared" si="89"/>
        <v>850</v>
      </c>
      <c r="I1515" s="356">
        <f t="shared" si="89"/>
        <v>850</v>
      </c>
      <c r="J1515" s="211">
        <f t="shared" si="89"/>
        <v>0</v>
      </c>
      <c r="K1515" s="211">
        <f t="shared" si="89"/>
        <v>850</v>
      </c>
    </row>
    <row r="1516" spans="2:11" ht="31.5">
      <c r="B1516" s="121" t="s">
        <v>430</v>
      </c>
      <c r="C1516" s="70" t="s">
        <v>101</v>
      </c>
      <c r="D1516" s="71" t="s">
        <v>109</v>
      </c>
      <c r="E1516" s="110" t="s">
        <v>428</v>
      </c>
      <c r="F1516" s="2">
        <v>500</v>
      </c>
      <c r="G1516" s="35">
        <v>850</v>
      </c>
      <c r="H1516" s="335">
        <v>850</v>
      </c>
      <c r="I1516" s="335">
        <v>850</v>
      </c>
      <c r="J1516" s="35"/>
      <c r="K1516" s="35">
        <f>G1516+J1516</f>
        <v>850</v>
      </c>
    </row>
    <row r="1517" spans="2:11" ht="39" customHeight="1">
      <c r="B1517" s="121" t="s">
        <v>1677</v>
      </c>
      <c r="C1517" s="70" t="s">
        <v>101</v>
      </c>
      <c r="D1517" s="71" t="s">
        <v>109</v>
      </c>
      <c r="E1517" s="119" t="s">
        <v>407</v>
      </c>
      <c r="F1517" s="2"/>
      <c r="G1517" s="35">
        <f aca="true" t="shared" si="90" ref="G1517:K1518">G1518</f>
        <v>30430</v>
      </c>
      <c r="H1517" s="335">
        <f t="shared" si="90"/>
        <v>30430</v>
      </c>
      <c r="I1517" s="335">
        <f t="shared" si="90"/>
        <v>30430</v>
      </c>
      <c r="J1517" s="35">
        <f t="shared" si="90"/>
        <v>0</v>
      </c>
      <c r="K1517" s="35">
        <f t="shared" si="90"/>
        <v>30430</v>
      </c>
    </row>
    <row r="1518" spans="2:11" ht="22.5" customHeight="1">
      <c r="B1518" s="121" t="s">
        <v>1708</v>
      </c>
      <c r="C1518" s="70" t="s">
        <v>101</v>
      </c>
      <c r="D1518" s="71" t="s">
        <v>109</v>
      </c>
      <c r="E1518" s="119" t="s">
        <v>326</v>
      </c>
      <c r="F1518" s="201"/>
      <c r="G1518" s="35">
        <f>G1519</f>
        <v>30430</v>
      </c>
      <c r="H1518" s="335">
        <f t="shared" si="90"/>
        <v>30430</v>
      </c>
      <c r="I1518" s="335">
        <f t="shared" si="90"/>
        <v>30430</v>
      </c>
      <c r="J1518" s="35">
        <f t="shared" si="90"/>
        <v>0</v>
      </c>
      <c r="K1518" s="35">
        <f t="shared" si="90"/>
        <v>30430</v>
      </c>
    </row>
    <row r="1519" spans="2:11" ht="50.25" customHeight="1">
      <c r="B1519" s="121" t="s">
        <v>1796</v>
      </c>
      <c r="C1519" s="70" t="s">
        <v>101</v>
      </c>
      <c r="D1519" s="71" t="s">
        <v>109</v>
      </c>
      <c r="E1519" s="119" t="s">
        <v>325</v>
      </c>
      <c r="F1519" s="201"/>
      <c r="G1519" s="35">
        <f>G1521+G1520</f>
        <v>30430</v>
      </c>
      <c r="H1519" s="335">
        <f>H1521+H1520</f>
        <v>30430</v>
      </c>
      <c r="I1519" s="335">
        <f>I1521+I1520</f>
        <v>30430</v>
      </c>
      <c r="J1519" s="35">
        <f>J1521+J1520</f>
        <v>0</v>
      </c>
      <c r="K1519" s="35">
        <f>K1521+K1520</f>
        <v>30430</v>
      </c>
    </row>
    <row r="1520" spans="2:11" ht="51.75" customHeight="1" hidden="1">
      <c r="B1520" s="121" t="s">
        <v>1981</v>
      </c>
      <c r="C1520" s="70" t="s">
        <v>101</v>
      </c>
      <c r="D1520" s="71" t="s">
        <v>109</v>
      </c>
      <c r="E1520" s="119" t="s">
        <v>320</v>
      </c>
      <c r="F1520" s="201">
        <v>300</v>
      </c>
      <c r="G1520" s="35"/>
      <c r="H1520" s="335"/>
      <c r="I1520" s="335"/>
      <c r="J1520" s="35"/>
      <c r="K1520" s="35"/>
    </row>
    <row r="1521" spans="2:11" ht="47.25">
      <c r="B1521" s="121" t="s">
        <v>1982</v>
      </c>
      <c r="C1521" s="70" t="s">
        <v>101</v>
      </c>
      <c r="D1521" s="71" t="s">
        <v>109</v>
      </c>
      <c r="E1521" s="119" t="s">
        <v>321</v>
      </c>
      <c r="F1521" s="201">
        <v>300</v>
      </c>
      <c r="G1521" s="35">
        <v>30430</v>
      </c>
      <c r="H1521" s="335">
        <v>30430</v>
      </c>
      <c r="I1521" s="335">
        <v>30430</v>
      </c>
      <c r="J1521" s="35"/>
      <c r="K1521" s="35">
        <f>G1521+J1521</f>
        <v>30430</v>
      </c>
    </row>
    <row r="1522" spans="2:11" ht="39" customHeight="1">
      <c r="B1522" s="121" t="s">
        <v>1669</v>
      </c>
      <c r="C1522" s="70" t="s">
        <v>101</v>
      </c>
      <c r="D1522" s="71" t="s">
        <v>109</v>
      </c>
      <c r="E1522" s="106">
        <v>13</v>
      </c>
      <c r="F1522" s="81"/>
      <c r="G1522" s="95">
        <f>G1525+G1526</f>
        <v>362712</v>
      </c>
      <c r="H1522" s="345">
        <f>H1525+H1526</f>
        <v>364229</v>
      </c>
      <c r="I1522" s="345">
        <f>I1525+I1526</f>
        <v>365819</v>
      </c>
      <c r="J1522" s="95">
        <f>J1525+J1526</f>
        <v>0</v>
      </c>
      <c r="K1522" s="95">
        <f>K1525+K1526</f>
        <v>362712</v>
      </c>
    </row>
    <row r="1523" spans="2:11" ht="34.5" customHeight="1">
      <c r="B1523" s="121" t="s">
        <v>1670</v>
      </c>
      <c r="C1523" s="70" t="s">
        <v>101</v>
      </c>
      <c r="D1523" s="71" t="s">
        <v>109</v>
      </c>
      <c r="E1523" s="106" t="s">
        <v>181</v>
      </c>
      <c r="F1523" s="81"/>
      <c r="G1523" s="95">
        <f aca="true" t="shared" si="91" ref="G1523:K1524">G1524</f>
        <v>321712</v>
      </c>
      <c r="H1523" s="345">
        <f t="shared" si="91"/>
        <v>322729</v>
      </c>
      <c r="I1523" s="345">
        <f t="shared" si="91"/>
        <v>323819</v>
      </c>
      <c r="J1523" s="95">
        <f t="shared" si="91"/>
        <v>0</v>
      </c>
      <c r="K1523" s="95">
        <f t="shared" si="91"/>
        <v>321712</v>
      </c>
    </row>
    <row r="1524" spans="2:11" ht="24" customHeight="1">
      <c r="B1524" s="121" t="s">
        <v>1983</v>
      </c>
      <c r="C1524" s="70" t="s">
        <v>101</v>
      </c>
      <c r="D1524" s="71" t="s">
        <v>109</v>
      </c>
      <c r="E1524" s="106" t="s">
        <v>182</v>
      </c>
      <c r="F1524" s="81"/>
      <c r="G1524" s="95">
        <f t="shared" si="91"/>
        <v>321712</v>
      </c>
      <c r="H1524" s="345">
        <f t="shared" si="91"/>
        <v>322729</v>
      </c>
      <c r="I1524" s="345">
        <f t="shared" si="91"/>
        <v>323819</v>
      </c>
      <c r="J1524" s="95">
        <f t="shared" si="91"/>
        <v>0</v>
      </c>
      <c r="K1524" s="95">
        <f t="shared" si="91"/>
        <v>321712</v>
      </c>
    </row>
    <row r="1525" spans="2:11" ht="63">
      <c r="B1525" s="121" t="s">
        <v>1984</v>
      </c>
      <c r="C1525" s="70" t="s">
        <v>101</v>
      </c>
      <c r="D1525" s="71" t="s">
        <v>109</v>
      </c>
      <c r="E1525" s="106" t="s">
        <v>1135</v>
      </c>
      <c r="F1525" s="81">
        <v>300</v>
      </c>
      <c r="G1525" s="35">
        <v>321712</v>
      </c>
      <c r="H1525" s="335">
        <v>322729</v>
      </c>
      <c r="I1525" s="335">
        <v>323819</v>
      </c>
      <c r="J1525" s="35"/>
      <c r="K1525" s="35">
        <f>G1525+J1525</f>
        <v>321712</v>
      </c>
    </row>
    <row r="1526" spans="2:11" ht="48" thickBot="1">
      <c r="B1526" s="248" t="s">
        <v>1985</v>
      </c>
      <c r="C1526" s="70" t="s">
        <v>101</v>
      </c>
      <c r="D1526" s="71" t="s">
        <v>109</v>
      </c>
      <c r="E1526" s="106" t="s">
        <v>1135</v>
      </c>
      <c r="F1526" s="81">
        <v>500</v>
      </c>
      <c r="G1526" s="35">
        <v>41000</v>
      </c>
      <c r="H1526" s="335">
        <v>41500</v>
      </c>
      <c r="I1526" s="335">
        <v>42000</v>
      </c>
      <c r="J1526" s="35"/>
      <c r="K1526" s="35">
        <f>G1526+J1526</f>
        <v>41000</v>
      </c>
    </row>
    <row r="1527" spans="2:11" ht="16.5" thickBot="1">
      <c r="B1527" s="172" t="s">
        <v>65</v>
      </c>
      <c r="C1527" s="8">
        <v>10</v>
      </c>
      <c r="D1527" s="9" t="s">
        <v>56</v>
      </c>
      <c r="E1527" s="9"/>
      <c r="F1527" s="11"/>
      <c r="G1527" s="33">
        <f>G1528+G1550+G1532</f>
        <v>1536796</v>
      </c>
      <c r="H1527" s="332">
        <f>H1528+H1550+H1532</f>
        <v>1505130</v>
      </c>
      <c r="I1527" s="332">
        <f>I1528+I1550+I1532</f>
        <v>1522908</v>
      </c>
      <c r="J1527" s="33">
        <f>J1528+J1550+J1532</f>
        <v>304146</v>
      </c>
      <c r="K1527" s="33">
        <f>K1528+K1550+K1532</f>
        <v>1840942</v>
      </c>
    </row>
    <row r="1528" spans="2:11" ht="31.5">
      <c r="B1528" s="232" t="s">
        <v>1853</v>
      </c>
      <c r="C1528" s="40" t="s">
        <v>101</v>
      </c>
      <c r="D1528" s="2" t="s">
        <v>29</v>
      </c>
      <c r="E1528" s="114" t="s">
        <v>3</v>
      </c>
      <c r="F1528" s="3"/>
      <c r="G1528" s="35">
        <f aca="true" t="shared" si="92" ref="G1528:K1530">G1529</f>
        <v>315224</v>
      </c>
      <c r="H1528" s="335">
        <f t="shared" si="92"/>
        <v>327224</v>
      </c>
      <c r="I1528" s="335">
        <f t="shared" si="92"/>
        <v>327224</v>
      </c>
      <c r="J1528" s="35">
        <f t="shared" si="92"/>
        <v>0</v>
      </c>
      <c r="K1528" s="35">
        <f t="shared" si="92"/>
        <v>315224</v>
      </c>
    </row>
    <row r="1529" spans="2:11" ht="15.75">
      <c r="B1529" s="232" t="s">
        <v>1986</v>
      </c>
      <c r="C1529" s="40" t="s">
        <v>101</v>
      </c>
      <c r="D1529" s="2" t="s">
        <v>29</v>
      </c>
      <c r="E1529" s="114" t="s">
        <v>464</v>
      </c>
      <c r="F1529" s="3"/>
      <c r="G1529" s="35">
        <f t="shared" si="92"/>
        <v>315224</v>
      </c>
      <c r="H1529" s="335">
        <f t="shared" si="92"/>
        <v>327224</v>
      </c>
      <c r="I1529" s="335">
        <f t="shared" si="92"/>
        <v>327224</v>
      </c>
      <c r="J1529" s="35">
        <f t="shared" si="92"/>
        <v>0</v>
      </c>
      <c r="K1529" s="35">
        <f t="shared" si="92"/>
        <v>315224</v>
      </c>
    </row>
    <row r="1530" spans="2:11" ht="31.5">
      <c r="B1530" s="232" t="s">
        <v>1815</v>
      </c>
      <c r="C1530" s="40" t="s">
        <v>101</v>
      </c>
      <c r="D1530" s="2" t="s">
        <v>29</v>
      </c>
      <c r="E1530" s="114" t="s">
        <v>828</v>
      </c>
      <c r="F1530" s="3"/>
      <c r="G1530" s="35">
        <f t="shared" si="92"/>
        <v>315224</v>
      </c>
      <c r="H1530" s="335">
        <f t="shared" si="92"/>
        <v>327224</v>
      </c>
      <c r="I1530" s="335">
        <f t="shared" si="92"/>
        <v>327224</v>
      </c>
      <c r="J1530" s="35">
        <f t="shared" si="92"/>
        <v>0</v>
      </c>
      <c r="K1530" s="35">
        <f t="shared" si="92"/>
        <v>315224</v>
      </c>
    </row>
    <row r="1531" spans="2:11" ht="94.5">
      <c r="B1531" s="232" t="s">
        <v>1987</v>
      </c>
      <c r="C1531" s="40" t="s">
        <v>101</v>
      </c>
      <c r="D1531" s="2" t="s">
        <v>29</v>
      </c>
      <c r="E1531" s="114" t="s">
        <v>1136</v>
      </c>
      <c r="F1531" s="3" t="s">
        <v>64</v>
      </c>
      <c r="G1531" s="35">
        <v>315224</v>
      </c>
      <c r="H1531" s="335">
        <v>327224</v>
      </c>
      <c r="I1531" s="335">
        <v>327224</v>
      </c>
      <c r="J1531" s="35"/>
      <c r="K1531" s="35">
        <f>G1531+J1531</f>
        <v>315224</v>
      </c>
    </row>
    <row r="1532" spans="2:11" ht="31.5">
      <c r="B1532" s="232" t="s">
        <v>1879</v>
      </c>
      <c r="C1532" s="70" t="s">
        <v>101</v>
      </c>
      <c r="D1532" s="71" t="s">
        <v>29</v>
      </c>
      <c r="E1532" s="168">
        <v>4</v>
      </c>
      <c r="F1532" s="6"/>
      <c r="G1532" s="35">
        <f>G1533</f>
        <v>971186</v>
      </c>
      <c r="H1532" s="335">
        <f>H1533</f>
        <v>979145</v>
      </c>
      <c r="I1532" s="335">
        <f>I1533</f>
        <v>1003436</v>
      </c>
      <c r="J1532" s="35">
        <f>J1533</f>
        <v>271715</v>
      </c>
      <c r="K1532" s="35">
        <f>K1533</f>
        <v>1242901</v>
      </c>
    </row>
    <row r="1533" spans="2:11" ht="18.75" customHeight="1">
      <c r="B1533" s="232" t="s">
        <v>1834</v>
      </c>
      <c r="C1533" s="70" t="s">
        <v>101</v>
      </c>
      <c r="D1533" s="71" t="s">
        <v>29</v>
      </c>
      <c r="E1533" s="114" t="s">
        <v>622</v>
      </c>
      <c r="F1533" s="3"/>
      <c r="G1533" s="35">
        <f>G1534+G1542+G1548</f>
        <v>971186</v>
      </c>
      <c r="H1533" s="335">
        <f>H1534+H1542+H1548</f>
        <v>979145</v>
      </c>
      <c r="I1533" s="335">
        <f>I1534+I1542+I1548</f>
        <v>1003436</v>
      </c>
      <c r="J1533" s="35">
        <f>J1534+J1542+J1548</f>
        <v>271715</v>
      </c>
      <c r="K1533" s="35">
        <f>K1534+K1542+K1548</f>
        <v>1242901</v>
      </c>
    </row>
    <row r="1534" spans="2:11" ht="35.25" customHeight="1">
      <c r="B1534" s="232" t="s">
        <v>1968</v>
      </c>
      <c r="C1534" s="70" t="s">
        <v>101</v>
      </c>
      <c r="D1534" s="71" t="s">
        <v>29</v>
      </c>
      <c r="E1534" s="114" t="s">
        <v>614</v>
      </c>
      <c r="F1534" s="3"/>
      <c r="G1534" s="35">
        <f>G1538+G1539+G1540+G1541+G1535+G1536+G1537</f>
        <v>563240</v>
      </c>
      <c r="H1534" s="335">
        <f>H1538+H1539+H1540+H1541+H1535+H1536+H1537</f>
        <v>563695</v>
      </c>
      <c r="I1534" s="335">
        <f>I1538+I1539+I1540+I1541+I1535+I1536+I1537</f>
        <v>584123</v>
      </c>
      <c r="J1534" s="35">
        <f>J1538+J1539+J1540+J1541+J1535+J1536+J1537</f>
        <v>271715</v>
      </c>
      <c r="K1534" s="35">
        <f>K1538+K1539+K1540+K1541+K1535+K1536+K1537</f>
        <v>834955</v>
      </c>
    </row>
    <row r="1535" spans="2:11" ht="49.5" customHeight="1" hidden="1">
      <c r="B1535" s="125" t="s">
        <v>1138</v>
      </c>
      <c r="C1535" s="70" t="s">
        <v>101</v>
      </c>
      <c r="D1535" s="71" t="s">
        <v>29</v>
      </c>
      <c r="E1535" s="114" t="s">
        <v>1111</v>
      </c>
      <c r="F1535" s="3">
        <v>800</v>
      </c>
      <c r="G1535" s="35"/>
      <c r="H1535" s="335"/>
      <c r="I1535" s="335"/>
      <c r="J1535" s="35"/>
      <c r="K1535" s="35"/>
    </row>
    <row r="1536" spans="2:11" ht="51" customHeight="1" hidden="1">
      <c r="B1536" s="232" t="s">
        <v>1139</v>
      </c>
      <c r="C1536" s="70" t="s">
        <v>101</v>
      </c>
      <c r="D1536" s="71" t="s">
        <v>29</v>
      </c>
      <c r="E1536" s="114" t="s">
        <v>1112</v>
      </c>
      <c r="F1536" s="3">
        <v>800</v>
      </c>
      <c r="G1536" s="35"/>
      <c r="H1536" s="335"/>
      <c r="I1536" s="335"/>
      <c r="J1536" s="35"/>
      <c r="K1536" s="35"/>
    </row>
    <row r="1537" spans="2:11" ht="61.5" customHeight="1" hidden="1">
      <c r="B1537" s="125" t="s">
        <v>1260</v>
      </c>
      <c r="C1537" s="70" t="s">
        <v>101</v>
      </c>
      <c r="D1537" s="71" t="s">
        <v>29</v>
      </c>
      <c r="E1537" s="114" t="s">
        <v>1259</v>
      </c>
      <c r="F1537" s="3">
        <v>500</v>
      </c>
      <c r="G1537" s="35"/>
      <c r="H1537" s="335"/>
      <c r="I1537" s="335"/>
      <c r="J1537" s="35"/>
      <c r="K1537" s="35">
        <f>G1537+J1537</f>
        <v>0</v>
      </c>
    </row>
    <row r="1538" spans="2:11" ht="47.25">
      <c r="B1538" s="125" t="s">
        <v>1260</v>
      </c>
      <c r="C1538" s="70" t="s">
        <v>101</v>
      </c>
      <c r="D1538" s="71" t="s">
        <v>29</v>
      </c>
      <c r="E1538" s="114" t="s">
        <v>623</v>
      </c>
      <c r="F1538" s="3">
        <v>500</v>
      </c>
      <c r="G1538" s="35">
        <v>444713</v>
      </c>
      <c r="H1538" s="335">
        <v>444713</v>
      </c>
      <c r="I1538" s="335">
        <v>464725</v>
      </c>
      <c r="J1538" s="35">
        <v>271715</v>
      </c>
      <c r="K1538" s="35">
        <f>G1538+J1538</f>
        <v>716428</v>
      </c>
    </row>
    <row r="1539" spans="2:11" ht="98.25" customHeight="1">
      <c r="B1539" s="232" t="s">
        <v>1988</v>
      </c>
      <c r="C1539" s="70" t="s">
        <v>101</v>
      </c>
      <c r="D1539" s="71" t="s">
        <v>29</v>
      </c>
      <c r="E1539" s="114" t="s">
        <v>624</v>
      </c>
      <c r="F1539" s="3">
        <v>300</v>
      </c>
      <c r="G1539" s="35">
        <v>9994</v>
      </c>
      <c r="H1539" s="335">
        <v>10449</v>
      </c>
      <c r="I1539" s="335">
        <v>10865</v>
      </c>
      <c r="J1539" s="35"/>
      <c r="K1539" s="35">
        <f>G1539+J1539</f>
        <v>9994</v>
      </c>
    </row>
    <row r="1540" spans="2:11" ht="47.25">
      <c r="B1540" s="232" t="s">
        <v>633</v>
      </c>
      <c r="C1540" s="70" t="s">
        <v>101</v>
      </c>
      <c r="D1540" s="71" t="s">
        <v>29</v>
      </c>
      <c r="E1540" s="114" t="s">
        <v>625</v>
      </c>
      <c r="F1540" s="3">
        <v>500</v>
      </c>
      <c r="G1540" s="35">
        <v>98383</v>
      </c>
      <c r="H1540" s="335">
        <v>98383</v>
      </c>
      <c r="I1540" s="335">
        <v>98383</v>
      </c>
      <c r="J1540" s="35"/>
      <c r="K1540" s="35">
        <f>G1540+J1540</f>
        <v>98383</v>
      </c>
    </row>
    <row r="1541" spans="2:11" ht="52.5" customHeight="1">
      <c r="B1541" s="232" t="s">
        <v>2047</v>
      </c>
      <c r="C1541" s="70" t="s">
        <v>101</v>
      </c>
      <c r="D1541" s="71" t="s">
        <v>29</v>
      </c>
      <c r="E1541" s="114" t="s">
        <v>626</v>
      </c>
      <c r="F1541" s="3">
        <v>500</v>
      </c>
      <c r="G1541" s="35">
        <v>10150</v>
      </c>
      <c r="H1541" s="335">
        <v>10150</v>
      </c>
      <c r="I1541" s="335">
        <v>10150</v>
      </c>
      <c r="J1541" s="35"/>
      <c r="K1541" s="35">
        <f>G1541+J1541</f>
        <v>10150</v>
      </c>
    </row>
    <row r="1542" spans="2:11" ht="37.5" customHeight="1">
      <c r="B1542" s="232" t="s">
        <v>1989</v>
      </c>
      <c r="C1542" s="70" t="s">
        <v>101</v>
      </c>
      <c r="D1542" s="71" t="s">
        <v>29</v>
      </c>
      <c r="E1542" s="114" t="s">
        <v>627</v>
      </c>
      <c r="F1542" s="6"/>
      <c r="G1542" s="35">
        <f>G1544+G1546+G1547+G1545+G1543</f>
        <v>407411</v>
      </c>
      <c r="H1542" s="335">
        <f>H1544+H1546+H1547+H1545+H1543</f>
        <v>414967</v>
      </c>
      <c r="I1542" s="335">
        <f>I1544+I1546+I1547+I1545+I1543</f>
        <v>418830</v>
      </c>
      <c r="J1542" s="35">
        <f>J1544+J1546+J1547+J1545+J1543</f>
        <v>0</v>
      </c>
      <c r="K1542" s="35">
        <f>K1544+K1546+K1547+K1545+K1543</f>
        <v>407411</v>
      </c>
    </row>
    <row r="1543" spans="2:11" ht="47.25" hidden="1">
      <c r="B1543" s="232" t="s">
        <v>1219</v>
      </c>
      <c r="C1543" s="70" t="s">
        <v>101</v>
      </c>
      <c r="D1543" s="71" t="s">
        <v>29</v>
      </c>
      <c r="E1543" s="114" t="s">
        <v>1218</v>
      </c>
      <c r="F1543" s="3">
        <v>800</v>
      </c>
      <c r="G1543" s="35"/>
      <c r="H1543" s="335"/>
      <c r="I1543" s="335"/>
      <c r="J1543" s="35"/>
      <c r="K1543" s="35"/>
    </row>
    <row r="1544" spans="2:11" ht="31.5">
      <c r="B1544" s="232" t="s">
        <v>636</v>
      </c>
      <c r="C1544" s="70" t="s">
        <v>101</v>
      </c>
      <c r="D1544" s="71" t="s">
        <v>29</v>
      </c>
      <c r="E1544" s="114" t="s">
        <v>628</v>
      </c>
      <c r="F1544" s="3">
        <v>500</v>
      </c>
      <c r="G1544" s="35">
        <v>7463</v>
      </c>
      <c r="H1544" s="335">
        <v>7463</v>
      </c>
      <c r="I1544" s="335">
        <v>7463</v>
      </c>
      <c r="J1544" s="35"/>
      <c r="K1544" s="35">
        <f>G1544+J1544</f>
        <v>7463</v>
      </c>
    </row>
    <row r="1545" spans="2:11" ht="63">
      <c r="B1545" s="125" t="s">
        <v>1255</v>
      </c>
      <c r="C1545" s="72" t="s">
        <v>101</v>
      </c>
      <c r="D1545" s="13" t="s">
        <v>29</v>
      </c>
      <c r="E1545" s="110" t="s">
        <v>409</v>
      </c>
      <c r="F1545" s="2">
        <v>500</v>
      </c>
      <c r="G1545" s="35">
        <v>7937</v>
      </c>
      <c r="H1545" s="335">
        <v>4961</v>
      </c>
      <c r="I1545" s="335">
        <v>4023</v>
      </c>
      <c r="J1545" s="35"/>
      <c r="K1545" s="35">
        <f>G1545+J1545</f>
        <v>7937</v>
      </c>
    </row>
    <row r="1546" spans="2:11" ht="47.25">
      <c r="B1546" s="232" t="s">
        <v>634</v>
      </c>
      <c r="C1546" s="70" t="s">
        <v>101</v>
      </c>
      <c r="D1546" s="71" t="s">
        <v>29</v>
      </c>
      <c r="E1546" s="114" t="s">
        <v>629</v>
      </c>
      <c r="F1546" s="3">
        <v>500</v>
      </c>
      <c r="G1546" s="35">
        <v>109486</v>
      </c>
      <c r="H1546" s="335">
        <v>120018</v>
      </c>
      <c r="I1546" s="335">
        <v>124819</v>
      </c>
      <c r="J1546" s="35"/>
      <c r="K1546" s="35">
        <f>G1546+J1546</f>
        <v>109486</v>
      </c>
    </row>
    <row r="1547" spans="2:11" ht="47.25">
      <c r="B1547" s="232" t="s">
        <v>635</v>
      </c>
      <c r="C1547" s="70" t="s">
        <v>101</v>
      </c>
      <c r="D1547" s="71" t="s">
        <v>29</v>
      </c>
      <c r="E1547" s="114" t="s">
        <v>630</v>
      </c>
      <c r="F1547" s="3">
        <v>500</v>
      </c>
      <c r="G1547" s="35">
        <v>282525</v>
      </c>
      <c r="H1547" s="335">
        <v>282525</v>
      </c>
      <c r="I1547" s="335">
        <v>282525</v>
      </c>
      <c r="J1547" s="35"/>
      <c r="K1547" s="35">
        <f>G1547+J1547</f>
        <v>282525</v>
      </c>
    </row>
    <row r="1548" spans="2:11" ht="31.5">
      <c r="B1548" s="232" t="s">
        <v>1990</v>
      </c>
      <c r="C1548" s="70" t="s">
        <v>101</v>
      </c>
      <c r="D1548" s="71" t="s">
        <v>29</v>
      </c>
      <c r="E1548" s="114" t="s">
        <v>631</v>
      </c>
      <c r="F1548" s="6"/>
      <c r="G1548" s="35">
        <f>G1549</f>
        <v>535</v>
      </c>
      <c r="H1548" s="335">
        <f>H1549</f>
        <v>483</v>
      </c>
      <c r="I1548" s="335">
        <f>I1549</f>
        <v>483</v>
      </c>
      <c r="J1548" s="35">
        <f>J1549</f>
        <v>0</v>
      </c>
      <c r="K1548" s="35">
        <f>K1549</f>
        <v>535</v>
      </c>
    </row>
    <row r="1549" spans="2:11" ht="173.25">
      <c r="B1549" s="232" t="s">
        <v>1991</v>
      </c>
      <c r="C1549" s="70" t="s">
        <v>101</v>
      </c>
      <c r="D1549" s="71" t="s">
        <v>29</v>
      </c>
      <c r="E1549" s="2" t="s">
        <v>632</v>
      </c>
      <c r="F1549" s="3">
        <v>600</v>
      </c>
      <c r="G1549" s="35">
        <v>535</v>
      </c>
      <c r="H1549" s="335">
        <v>483</v>
      </c>
      <c r="I1549" s="335">
        <v>483</v>
      </c>
      <c r="J1549" s="35"/>
      <c r="K1549" s="35">
        <f>G1549+J1549</f>
        <v>535</v>
      </c>
    </row>
    <row r="1550" spans="2:11" ht="47.25">
      <c r="B1550" s="146" t="s">
        <v>1782</v>
      </c>
      <c r="C1550" s="70" t="s">
        <v>101</v>
      </c>
      <c r="D1550" s="71" t="s">
        <v>29</v>
      </c>
      <c r="E1550" s="130" t="s">
        <v>30</v>
      </c>
      <c r="F1550" s="81"/>
      <c r="G1550" s="211">
        <f aca="true" t="shared" si="93" ref="G1550:K1551">G1551</f>
        <v>250386</v>
      </c>
      <c r="H1550" s="356">
        <f t="shared" si="93"/>
        <v>198761</v>
      </c>
      <c r="I1550" s="356">
        <f t="shared" si="93"/>
        <v>192248</v>
      </c>
      <c r="J1550" s="211">
        <f t="shared" si="93"/>
        <v>32431</v>
      </c>
      <c r="K1550" s="211">
        <f t="shared" si="93"/>
        <v>282817</v>
      </c>
    </row>
    <row r="1551" spans="2:11" ht="31.5">
      <c r="B1551" s="146" t="s">
        <v>1626</v>
      </c>
      <c r="C1551" s="70" t="s">
        <v>101</v>
      </c>
      <c r="D1551" s="71" t="s">
        <v>29</v>
      </c>
      <c r="E1551" s="130" t="s">
        <v>372</v>
      </c>
      <c r="F1551" s="81"/>
      <c r="G1551" s="211">
        <f t="shared" si="93"/>
        <v>250386</v>
      </c>
      <c r="H1551" s="356">
        <f t="shared" si="93"/>
        <v>198761</v>
      </c>
      <c r="I1551" s="356">
        <f t="shared" si="93"/>
        <v>192248</v>
      </c>
      <c r="J1551" s="211">
        <f t="shared" si="93"/>
        <v>32431</v>
      </c>
      <c r="K1551" s="211">
        <f t="shared" si="93"/>
        <v>282817</v>
      </c>
    </row>
    <row r="1552" spans="2:11" ht="31.5">
      <c r="B1552" s="146" t="s">
        <v>494</v>
      </c>
      <c r="C1552" s="70" t="s">
        <v>101</v>
      </c>
      <c r="D1552" s="71" t="s">
        <v>29</v>
      </c>
      <c r="E1552" s="106" t="s">
        <v>495</v>
      </c>
      <c r="F1552" s="81"/>
      <c r="G1552" s="211">
        <f>G1553+G1555+G1554</f>
        <v>250386</v>
      </c>
      <c r="H1552" s="356">
        <f>H1553+H1555+H1554</f>
        <v>198761</v>
      </c>
      <c r="I1552" s="356">
        <f>I1553+I1555+I1554</f>
        <v>192248</v>
      </c>
      <c r="J1552" s="211">
        <f>J1553+J1555+J1554</f>
        <v>32431</v>
      </c>
      <c r="K1552" s="211">
        <f>K1553+K1555+K1554</f>
        <v>282817</v>
      </c>
    </row>
    <row r="1553" spans="2:11" ht="54" customHeight="1" hidden="1">
      <c r="B1553" s="275" t="s">
        <v>496</v>
      </c>
      <c r="C1553" s="70" t="s">
        <v>101</v>
      </c>
      <c r="D1553" s="71" t="s">
        <v>29</v>
      </c>
      <c r="E1553" s="106" t="s">
        <v>497</v>
      </c>
      <c r="F1553" s="81">
        <v>500</v>
      </c>
      <c r="G1553" s="35"/>
      <c r="H1553" s="335"/>
      <c r="I1553" s="335"/>
      <c r="J1553" s="35"/>
      <c r="K1553" s="35">
        <f>G1553+J1553</f>
        <v>0</v>
      </c>
    </row>
    <row r="1554" spans="2:11" ht="64.5" customHeight="1" hidden="1">
      <c r="B1554" s="275" t="s">
        <v>1291</v>
      </c>
      <c r="C1554" s="70" t="s">
        <v>101</v>
      </c>
      <c r="D1554" s="71" t="s">
        <v>29</v>
      </c>
      <c r="E1554" s="106" t="s">
        <v>1292</v>
      </c>
      <c r="F1554" s="81">
        <v>500</v>
      </c>
      <c r="G1554" s="35"/>
      <c r="H1554" s="335"/>
      <c r="I1554" s="335"/>
      <c r="J1554" s="35"/>
      <c r="K1554" s="35"/>
    </row>
    <row r="1555" spans="2:11" ht="48" thickBot="1">
      <c r="B1555" s="275" t="s">
        <v>496</v>
      </c>
      <c r="C1555" s="70" t="s">
        <v>101</v>
      </c>
      <c r="D1555" s="71" t="s">
        <v>29</v>
      </c>
      <c r="E1555" s="106" t="s">
        <v>498</v>
      </c>
      <c r="F1555" s="81">
        <v>500</v>
      </c>
      <c r="G1555" s="35">
        <v>250386</v>
      </c>
      <c r="H1555" s="335">
        <v>198761</v>
      </c>
      <c r="I1555" s="335">
        <v>192248</v>
      </c>
      <c r="J1555" s="35">
        <f>29199+3232</f>
        <v>32431</v>
      </c>
      <c r="K1555" s="35">
        <f>G1555+J1555</f>
        <v>282817</v>
      </c>
    </row>
    <row r="1556" spans="2:11" ht="21.75" customHeight="1" thickBot="1">
      <c r="B1556" s="276" t="s">
        <v>33</v>
      </c>
      <c r="C1556" s="82" t="s">
        <v>101</v>
      </c>
      <c r="D1556" s="83" t="s">
        <v>108</v>
      </c>
      <c r="E1556" s="83"/>
      <c r="F1556" s="83"/>
      <c r="G1556" s="88">
        <f>G1558</f>
        <v>394960</v>
      </c>
      <c r="H1556" s="336">
        <f>H1558</f>
        <v>373494</v>
      </c>
      <c r="I1556" s="336">
        <f>I1558</f>
        <v>430769</v>
      </c>
      <c r="J1556" s="88">
        <f>J1558</f>
        <v>0</v>
      </c>
      <c r="K1556" s="88">
        <f>K1558</f>
        <v>394960</v>
      </c>
    </row>
    <row r="1557" spans="2:11" ht="15.75" customHeight="1">
      <c r="B1557" s="277"/>
      <c r="C1557" s="84"/>
      <c r="D1557" s="85"/>
      <c r="E1557" s="85"/>
      <c r="F1557" s="85"/>
      <c r="G1557" s="96"/>
      <c r="H1557" s="367"/>
      <c r="I1557" s="367"/>
      <c r="J1557" s="96"/>
      <c r="K1557" s="96"/>
    </row>
    <row r="1558" spans="2:11" ht="31.5">
      <c r="B1558" s="125" t="s">
        <v>1959</v>
      </c>
      <c r="C1558" s="72" t="s">
        <v>101</v>
      </c>
      <c r="D1558" s="13" t="s">
        <v>108</v>
      </c>
      <c r="E1558" s="129" t="s">
        <v>29</v>
      </c>
      <c r="F1558" s="2"/>
      <c r="G1558" s="179">
        <f>G1559+G1574+G1580</f>
        <v>394960</v>
      </c>
      <c r="H1558" s="352">
        <f>H1559+H1574+H1580</f>
        <v>373494</v>
      </c>
      <c r="I1558" s="352">
        <f>I1559+I1574+I1580</f>
        <v>430769</v>
      </c>
      <c r="J1558" s="179">
        <f>J1559+J1574+J1580</f>
        <v>0</v>
      </c>
      <c r="K1558" s="179">
        <f>K1559+K1574+K1580</f>
        <v>394960</v>
      </c>
    </row>
    <row r="1559" spans="2:11" ht="31.5">
      <c r="B1559" s="121" t="s">
        <v>1875</v>
      </c>
      <c r="C1559" s="72" t="s">
        <v>101</v>
      </c>
      <c r="D1559" s="13" t="s">
        <v>108</v>
      </c>
      <c r="E1559" s="129" t="s">
        <v>447</v>
      </c>
      <c r="F1559" s="2"/>
      <c r="G1559" s="35">
        <f>G1560+G1567</f>
        <v>51112</v>
      </c>
      <c r="H1559" s="335">
        <f>H1560+H1567</f>
        <v>15658</v>
      </c>
      <c r="I1559" s="335">
        <f>I1560+I1567</f>
        <v>64003</v>
      </c>
      <c r="J1559" s="35">
        <f>J1560+J1567</f>
        <v>0</v>
      </c>
      <c r="K1559" s="35">
        <f>K1560+K1567</f>
        <v>51112</v>
      </c>
    </row>
    <row r="1560" spans="2:11" ht="31.5">
      <c r="B1560" s="125" t="s">
        <v>1958</v>
      </c>
      <c r="C1560" s="72" t="s">
        <v>101</v>
      </c>
      <c r="D1560" s="13" t="s">
        <v>108</v>
      </c>
      <c r="E1560" s="129" t="s">
        <v>569</v>
      </c>
      <c r="F1560" s="2"/>
      <c r="G1560" s="35">
        <f>G1561</f>
        <v>15658</v>
      </c>
      <c r="H1560" s="335">
        <f>H1561</f>
        <v>15658</v>
      </c>
      <c r="I1560" s="335">
        <f>I1561</f>
        <v>16003</v>
      </c>
      <c r="J1560" s="35">
        <f>J1561</f>
        <v>0</v>
      </c>
      <c r="K1560" s="35">
        <f>K1561</f>
        <v>15658</v>
      </c>
    </row>
    <row r="1561" spans="2:11" ht="47.25">
      <c r="B1561" s="279" t="s">
        <v>353</v>
      </c>
      <c r="C1561" s="72" t="s">
        <v>101</v>
      </c>
      <c r="D1561" s="13" t="s">
        <v>108</v>
      </c>
      <c r="E1561" s="13" t="s">
        <v>570</v>
      </c>
      <c r="F1561" s="2">
        <v>600</v>
      </c>
      <c r="G1561" s="35">
        <v>15658</v>
      </c>
      <c r="H1561" s="335">
        <v>15658</v>
      </c>
      <c r="I1561" s="335">
        <v>16003</v>
      </c>
      <c r="J1561" s="35"/>
      <c r="K1561" s="35">
        <f>G1561+J1561</f>
        <v>15658</v>
      </c>
    </row>
    <row r="1562" spans="2:11" ht="31.5" hidden="1">
      <c r="B1562" s="146" t="s">
        <v>1992</v>
      </c>
      <c r="C1562" s="70" t="s">
        <v>101</v>
      </c>
      <c r="D1562" s="71" t="s">
        <v>108</v>
      </c>
      <c r="E1562" s="106" t="s">
        <v>499</v>
      </c>
      <c r="F1562" s="81"/>
      <c r="G1562" s="211" t="e">
        <f>G1563</f>
        <v>#REF!</v>
      </c>
      <c r="H1562" s="356" t="e">
        <f>H1563</f>
        <v>#REF!</v>
      </c>
      <c r="I1562" s="356" t="e">
        <f>I1563</f>
        <v>#REF!</v>
      </c>
      <c r="J1562" s="211" t="e">
        <f>J1563</f>
        <v>#REF!</v>
      </c>
      <c r="K1562" s="211" t="e">
        <f>K1563</f>
        <v>#REF!</v>
      </c>
    </row>
    <row r="1563" spans="2:11" ht="47.25" hidden="1">
      <c r="B1563" s="146" t="s">
        <v>500</v>
      </c>
      <c r="C1563" s="70" t="s">
        <v>101</v>
      </c>
      <c r="D1563" s="71" t="s">
        <v>108</v>
      </c>
      <c r="E1563" s="106" t="s">
        <v>501</v>
      </c>
      <c r="F1563" s="81">
        <v>600</v>
      </c>
      <c r="G1563" s="35" t="e">
        <f>#REF!+#REF!</f>
        <v>#REF!</v>
      </c>
      <c r="H1563" s="335" t="e">
        <f>#REF!+#REF!</f>
        <v>#REF!</v>
      </c>
      <c r="I1563" s="335" t="e">
        <f>#REF!+#REF!</f>
        <v>#REF!</v>
      </c>
      <c r="J1563" s="35" t="e">
        <f>#REF!+#REF!</f>
        <v>#REF!</v>
      </c>
      <c r="K1563" s="35" t="e">
        <f>#REF!+#REF!</f>
        <v>#REF!</v>
      </c>
    </row>
    <row r="1564" spans="2:11" ht="31.5" hidden="1">
      <c r="B1564" s="278" t="s">
        <v>1993</v>
      </c>
      <c r="C1564" s="72">
        <v>10</v>
      </c>
      <c r="D1564" s="13" t="s">
        <v>95</v>
      </c>
      <c r="E1564" s="129" t="s">
        <v>448</v>
      </c>
      <c r="F1564" s="80"/>
      <c r="G1564" s="95" t="e">
        <f>G1565</f>
        <v>#REF!</v>
      </c>
      <c r="H1564" s="345" t="e">
        <f>H1565</f>
        <v>#REF!</v>
      </c>
      <c r="I1564" s="345" t="e">
        <f>I1565</f>
        <v>#REF!</v>
      </c>
      <c r="J1564" s="95" t="e">
        <f>J1565</f>
        <v>#REF!</v>
      </c>
      <c r="K1564" s="95" t="e">
        <f>K1565</f>
        <v>#REF!</v>
      </c>
    </row>
    <row r="1565" spans="2:11" ht="47.25" hidden="1">
      <c r="B1565" s="279" t="s">
        <v>353</v>
      </c>
      <c r="C1565" s="72">
        <v>10</v>
      </c>
      <c r="D1565" s="13" t="s">
        <v>95</v>
      </c>
      <c r="E1565" s="13" t="s">
        <v>449</v>
      </c>
      <c r="F1565" s="52">
        <v>600</v>
      </c>
      <c r="G1565" s="35" t="e">
        <f>#REF!+#REF!</f>
        <v>#REF!</v>
      </c>
      <c r="H1565" s="335" t="e">
        <f>#REF!+#REF!</f>
        <v>#REF!</v>
      </c>
      <c r="I1565" s="335" t="e">
        <f>#REF!+#REF!</f>
        <v>#REF!</v>
      </c>
      <c r="J1565" s="35" t="e">
        <f>#REF!+#REF!</f>
        <v>#REF!</v>
      </c>
      <c r="K1565" s="35" t="e">
        <f>#REF!+#REF!</f>
        <v>#REF!</v>
      </c>
    </row>
    <row r="1566" spans="2:11" ht="15.75" hidden="1">
      <c r="B1566" s="306"/>
      <c r="C1566" s="72"/>
      <c r="D1566" s="13"/>
      <c r="E1566" s="129"/>
      <c r="F1566" s="80"/>
      <c r="G1566" s="35"/>
      <c r="H1566" s="335"/>
      <c r="I1566" s="335"/>
      <c r="J1566" s="35"/>
      <c r="K1566" s="35"/>
    </row>
    <row r="1567" spans="2:11" ht="31.5">
      <c r="B1567" s="306" t="s">
        <v>1992</v>
      </c>
      <c r="C1567" s="72" t="s">
        <v>101</v>
      </c>
      <c r="D1567" s="13" t="s">
        <v>108</v>
      </c>
      <c r="E1567" s="129" t="s">
        <v>499</v>
      </c>
      <c r="F1567" s="80"/>
      <c r="G1567" s="35">
        <f>G1569+G1571+G1572+G1568+G1570+G1573</f>
        <v>35454</v>
      </c>
      <c r="H1567" s="335">
        <f>H1569+H1571+H1572+H1568+H1570+H1573</f>
        <v>0</v>
      </c>
      <c r="I1567" s="335">
        <f>I1569+I1571+I1572+I1568+I1570+I1573</f>
        <v>48000</v>
      </c>
      <c r="J1567" s="35">
        <f>J1569+J1571+J1572+J1568+J1570+J1573</f>
        <v>0</v>
      </c>
      <c r="K1567" s="35">
        <f>K1569+K1571+K1572+K1568+K1570+K1573</f>
        <v>35454</v>
      </c>
    </row>
    <row r="1568" spans="2:11" ht="47.25">
      <c r="B1568" s="306" t="s">
        <v>500</v>
      </c>
      <c r="C1568" s="72" t="s">
        <v>101</v>
      </c>
      <c r="D1568" s="13" t="s">
        <v>108</v>
      </c>
      <c r="E1568" s="129" t="s">
        <v>501</v>
      </c>
      <c r="F1568" s="80">
        <v>600</v>
      </c>
      <c r="G1568" s="35">
        <v>35454</v>
      </c>
      <c r="H1568" s="335">
        <v>0</v>
      </c>
      <c r="I1568" s="335">
        <v>48000</v>
      </c>
      <c r="J1568" s="35"/>
      <c r="K1568" s="35">
        <f>G1568+J1568</f>
        <v>35454</v>
      </c>
    </row>
    <row r="1569" spans="2:11" ht="94.5" hidden="1">
      <c r="B1569" s="306" t="s">
        <v>1398</v>
      </c>
      <c r="C1569" s="72" t="s">
        <v>101</v>
      </c>
      <c r="D1569" s="13" t="s">
        <v>108</v>
      </c>
      <c r="E1569" s="129" t="s">
        <v>1401</v>
      </c>
      <c r="F1569" s="80">
        <v>200</v>
      </c>
      <c r="G1569" s="35"/>
      <c r="H1569" s="335"/>
      <c r="I1569" s="335"/>
      <c r="J1569" s="35"/>
      <c r="K1569" s="35"/>
    </row>
    <row r="1570" spans="2:11" ht="94.5" hidden="1">
      <c r="B1570" s="306" t="s">
        <v>1408</v>
      </c>
      <c r="C1570" s="72" t="s">
        <v>101</v>
      </c>
      <c r="D1570" s="13" t="s">
        <v>108</v>
      </c>
      <c r="E1570" s="129" t="s">
        <v>1401</v>
      </c>
      <c r="F1570" s="80">
        <v>400</v>
      </c>
      <c r="G1570" s="35"/>
      <c r="H1570" s="335"/>
      <c r="I1570" s="335"/>
      <c r="J1570" s="35"/>
      <c r="K1570" s="35"/>
    </row>
    <row r="1571" spans="2:11" ht="78.75" hidden="1">
      <c r="B1571" s="306" t="s">
        <v>1399</v>
      </c>
      <c r="C1571" s="72" t="s">
        <v>101</v>
      </c>
      <c r="D1571" s="13" t="s">
        <v>108</v>
      </c>
      <c r="E1571" s="129" t="s">
        <v>1401</v>
      </c>
      <c r="F1571" s="80">
        <v>500</v>
      </c>
      <c r="G1571" s="35"/>
      <c r="H1571" s="335"/>
      <c r="I1571" s="335"/>
      <c r="J1571" s="35"/>
      <c r="K1571" s="35"/>
    </row>
    <row r="1572" spans="2:11" ht="94.5" hidden="1">
      <c r="B1572" s="306" t="s">
        <v>1400</v>
      </c>
      <c r="C1572" s="72" t="s">
        <v>101</v>
      </c>
      <c r="D1572" s="13" t="s">
        <v>108</v>
      </c>
      <c r="E1572" s="129" t="s">
        <v>1401</v>
      </c>
      <c r="F1572" s="80">
        <v>600</v>
      </c>
      <c r="G1572" s="35"/>
      <c r="H1572" s="335"/>
      <c r="I1572" s="335"/>
      <c r="J1572" s="35"/>
      <c r="K1572" s="35"/>
    </row>
    <row r="1573" spans="2:11" ht="94.5" hidden="1">
      <c r="B1573" s="306" t="s">
        <v>1408</v>
      </c>
      <c r="C1573" s="72" t="s">
        <v>101</v>
      </c>
      <c r="D1573" s="13" t="s">
        <v>108</v>
      </c>
      <c r="E1573" s="129" t="s">
        <v>1409</v>
      </c>
      <c r="F1573" s="80">
        <v>400</v>
      </c>
      <c r="G1573" s="35"/>
      <c r="H1573" s="335"/>
      <c r="I1573" s="335"/>
      <c r="J1573" s="35"/>
      <c r="K1573" s="35"/>
    </row>
    <row r="1574" spans="2:11" ht="31.5">
      <c r="B1574" s="147" t="s">
        <v>1994</v>
      </c>
      <c r="C1574" s="70" t="s">
        <v>101</v>
      </c>
      <c r="D1574" s="71" t="s">
        <v>108</v>
      </c>
      <c r="E1574" s="143" t="s">
        <v>637</v>
      </c>
      <c r="F1574" s="52"/>
      <c r="G1574" s="87">
        <f>G1575+G1578</f>
        <v>36100</v>
      </c>
      <c r="H1574" s="334">
        <f>H1575+H1578</f>
        <v>40725</v>
      </c>
      <c r="I1574" s="334">
        <f>I1575+I1578</f>
        <v>40725</v>
      </c>
      <c r="J1574" s="87">
        <f>J1575+J1578</f>
        <v>0</v>
      </c>
      <c r="K1574" s="87">
        <f>K1575+K1578</f>
        <v>36100</v>
      </c>
    </row>
    <row r="1575" spans="2:11" ht="23.25" customHeight="1">
      <c r="B1575" s="147" t="s">
        <v>1995</v>
      </c>
      <c r="C1575" s="70" t="s">
        <v>101</v>
      </c>
      <c r="D1575" s="71" t="s">
        <v>108</v>
      </c>
      <c r="E1575" s="143" t="s">
        <v>638</v>
      </c>
      <c r="F1575" s="52"/>
      <c r="G1575" s="87">
        <f>G1576+G1577</f>
        <v>35146</v>
      </c>
      <c r="H1575" s="334">
        <f>H1576+H1577</f>
        <v>39657</v>
      </c>
      <c r="I1575" s="334">
        <f>I1576+I1577</f>
        <v>39657</v>
      </c>
      <c r="J1575" s="87">
        <f>J1576+J1577</f>
        <v>0</v>
      </c>
      <c r="K1575" s="87">
        <f>K1576+K1577</f>
        <v>35146</v>
      </c>
    </row>
    <row r="1576" spans="2:11" ht="47.25">
      <c r="B1576" s="147" t="s">
        <v>1623</v>
      </c>
      <c r="C1576" s="70" t="s">
        <v>101</v>
      </c>
      <c r="D1576" s="71" t="s">
        <v>108</v>
      </c>
      <c r="E1576" s="143" t="s">
        <v>639</v>
      </c>
      <c r="F1576" s="52" t="s">
        <v>18</v>
      </c>
      <c r="G1576" s="35">
        <v>35146</v>
      </c>
      <c r="H1576" s="335">
        <v>39657</v>
      </c>
      <c r="I1576" s="335">
        <v>39657</v>
      </c>
      <c r="J1576" s="35"/>
      <c r="K1576" s="35">
        <f>G1576+J1576</f>
        <v>35146</v>
      </c>
    </row>
    <row r="1577" spans="2:11" ht="31.5" hidden="1">
      <c r="B1577" s="147" t="s">
        <v>1624</v>
      </c>
      <c r="C1577" s="70" t="s">
        <v>101</v>
      </c>
      <c r="D1577" s="71" t="s">
        <v>108</v>
      </c>
      <c r="E1577" s="143" t="s">
        <v>639</v>
      </c>
      <c r="F1577" s="52" t="s">
        <v>52</v>
      </c>
      <c r="G1577" s="35"/>
      <c r="H1577" s="335"/>
      <c r="I1577" s="335"/>
      <c r="J1577" s="35"/>
      <c r="K1577" s="35"/>
    </row>
    <row r="1578" spans="2:11" ht="63">
      <c r="B1578" s="147" t="s">
        <v>1996</v>
      </c>
      <c r="C1578" s="70" t="s">
        <v>101</v>
      </c>
      <c r="D1578" s="71" t="s">
        <v>108</v>
      </c>
      <c r="E1578" s="143" t="s">
        <v>1440</v>
      </c>
      <c r="F1578" s="52"/>
      <c r="G1578" s="35">
        <f>G1579</f>
        <v>954</v>
      </c>
      <c r="H1578" s="335">
        <f>H1579</f>
        <v>1068</v>
      </c>
      <c r="I1578" s="335">
        <f>I1579</f>
        <v>1068</v>
      </c>
      <c r="J1578" s="35">
        <f>J1579</f>
        <v>0</v>
      </c>
      <c r="K1578" s="35">
        <f>K1579</f>
        <v>954</v>
      </c>
    </row>
    <row r="1579" spans="2:11" ht="101.25" customHeight="1">
      <c r="B1579" s="147" t="s">
        <v>1442</v>
      </c>
      <c r="C1579" s="70" t="s">
        <v>101</v>
      </c>
      <c r="D1579" s="71" t="s">
        <v>108</v>
      </c>
      <c r="E1579" s="143" t="s">
        <v>1441</v>
      </c>
      <c r="F1579" s="52" t="s">
        <v>18</v>
      </c>
      <c r="G1579" s="35">
        <v>954</v>
      </c>
      <c r="H1579" s="335">
        <v>1068</v>
      </c>
      <c r="I1579" s="335">
        <v>1068</v>
      </c>
      <c r="J1579" s="35"/>
      <c r="K1579" s="35">
        <f>G1579+J1579</f>
        <v>954</v>
      </c>
    </row>
    <row r="1580" spans="2:11" ht="15.75">
      <c r="B1580" s="147" t="s">
        <v>142</v>
      </c>
      <c r="C1580" s="70" t="s">
        <v>101</v>
      </c>
      <c r="D1580" s="71" t="s">
        <v>108</v>
      </c>
      <c r="E1580" s="202" t="s">
        <v>1076</v>
      </c>
      <c r="F1580" s="52"/>
      <c r="G1580" s="35">
        <f>G1581+G1585+G1587+G1589+G1591+G1593+G1595</f>
        <v>307748</v>
      </c>
      <c r="H1580" s="335">
        <f>H1581+H1585+H1587+H1589+H1591+H1593+H1595</f>
        <v>317111</v>
      </c>
      <c r="I1580" s="335">
        <f>I1581+I1585+I1587+I1589+I1591+I1593+I1595</f>
        <v>326041</v>
      </c>
      <c r="J1580" s="35">
        <f>J1581+J1585+J1587+J1589+J1591+J1593+J1595</f>
        <v>0</v>
      </c>
      <c r="K1580" s="35">
        <f>K1581+K1585+K1587+K1589+K1591+K1593+K1595</f>
        <v>307748</v>
      </c>
    </row>
    <row r="1581" spans="2:11" ht="31.5">
      <c r="B1581" s="142" t="s">
        <v>1643</v>
      </c>
      <c r="C1581" s="70" t="s">
        <v>101</v>
      </c>
      <c r="D1581" s="71" t="s">
        <v>108</v>
      </c>
      <c r="E1581" s="202" t="s">
        <v>1077</v>
      </c>
      <c r="F1581" s="52"/>
      <c r="G1581" s="35">
        <f>G1582+G1583+G1584</f>
        <v>51044</v>
      </c>
      <c r="H1581" s="335">
        <f>H1582+H1583+H1584</f>
        <v>54418</v>
      </c>
      <c r="I1581" s="335">
        <f>I1582+I1583+I1584</f>
        <v>55906</v>
      </c>
      <c r="J1581" s="35">
        <f>J1582+J1583+J1584</f>
        <v>0</v>
      </c>
      <c r="K1581" s="35">
        <f>K1582+K1583+K1584</f>
        <v>51044</v>
      </c>
    </row>
    <row r="1582" spans="2:11" ht="78.75">
      <c r="B1582" s="142" t="s">
        <v>143</v>
      </c>
      <c r="C1582" s="70" t="s">
        <v>101</v>
      </c>
      <c r="D1582" s="71" t="s">
        <v>108</v>
      </c>
      <c r="E1582" s="202" t="s">
        <v>1078</v>
      </c>
      <c r="F1582" s="52" t="s">
        <v>19</v>
      </c>
      <c r="G1582" s="35">
        <v>45352</v>
      </c>
      <c r="H1582" s="335">
        <v>45352</v>
      </c>
      <c r="I1582" s="335">
        <v>46737</v>
      </c>
      <c r="J1582" s="35"/>
      <c r="K1582" s="35">
        <f>G1582+J1582</f>
        <v>45352</v>
      </c>
    </row>
    <row r="1583" spans="2:11" ht="47.25">
      <c r="B1583" s="142" t="s">
        <v>947</v>
      </c>
      <c r="C1583" s="70" t="s">
        <v>101</v>
      </c>
      <c r="D1583" s="71" t="s">
        <v>108</v>
      </c>
      <c r="E1583" s="202" t="s">
        <v>1078</v>
      </c>
      <c r="F1583" s="52" t="s">
        <v>10</v>
      </c>
      <c r="G1583" s="35">
        <v>5418</v>
      </c>
      <c r="H1583" s="335">
        <v>8792</v>
      </c>
      <c r="I1583" s="335">
        <v>8895</v>
      </c>
      <c r="J1583" s="35"/>
      <c r="K1583" s="35">
        <f>G1583+J1583</f>
        <v>5418</v>
      </c>
    </row>
    <row r="1584" spans="2:11" ht="31.5">
      <c r="B1584" s="142" t="s">
        <v>144</v>
      </c>
      <c r="C1584" s="70" t="s">
        <v>101</v>
      </c>
      <c r="D1584" s="71" t="s">
        <v>108</v>
      </c>
      <c r="E1584" s="202" t="s">
        <v>1078</v>
      </c>
      <c r="F1584" s="52" t="s">
        <v>52</v>
      </c>
      <c r="G1584" s="35">
        <v>274</v>
      </c>
      <c r="H1584" s="335">
        <v>274</v>
      </c>
      <c r="I1584" s="335">
        <v>274</v>
      </c>
      <c r="J1584" s="35"/>
      <c r="K1584" s="35">
        <f>G1584+J1584</f>
        <v>274</v>
      </c>
    </row>
    <row r="1585" spans="2:11" ht="31.5">
      <c r="B1585" s="142" t="s">
        <v>1997</v>
      </c>
      <c r="C1585" s="70" t="s">
        <v>101</v>
      </c>
      <c r="D1585" s="71" t="s">
        <v>108</v>
      </c>
      <c r="E1585" s="202" t="s">
        <v>1079</v>
      </c>
      <c r="F1585" s="52"/>
      <c r="G1585" s="35">
        <f>G1586</f>
        <v>180297</v>
      </c>
      <c r="H1585" s="335">
        <f>H1586</f>
        <v>187593</v>
      </c>
      <c r="I1585" s="335">
        <f>I1586</f>
        <v>193259</v>
      </c>
      <c r="J1585" s="35">
        <f>J1586</f>
        <v>0</v>
      </c>
      <c r="K1585" s="35">
        <f>K1586</f>
        <v>180297</v>
      </c>
    </row>
    <row r="1586" spans="2:11" ht="31.5">
      <c r="B1586" s="142" t="s">
        <v>1070</v>
      </c>
      <c r="C1586" s="70" t="s">
        <v>101</v>
      </c>
      <c r="D1586" s="71" t="s">
        <v>108</v>
      </c>
      <c r="E1586" s="202" t="s">
        <v>1080</v>
      </c>
      <c r="F1586" s="52" t="s">
        <v>64</v>
      </c>
      <c r="G1586" s="35">
        <v>180297</v>
      </c>
      <c r="H1586" s="335">
        <v>187593</v>
      </c>
      <c r="I1586" s="335">
        <v>193259</v>
      </c>
      <c r="J1586" s="35"/>
      <c r="K1586" s="35">
        <f>G1586+J1586</f>
        <v>180297</v>
      </c>
    </row>
    <row r="1587" spans="2:11" ht="47.25">
      <c r="B1587" s="142" t="s">
        <v>1998</v>
      </c>
      <c r="C1587" s="70" t="s">
        <v>101</v>
      </c>
      <c r="D1587" s="71" t="s">
        <v>108</v>
      </c>
      <c r="E1587" s="202" t="s">
        <v>1081</v>
      </c>
      <c r="F1587" s="52"/>
      <c r="G1587" s="35">
        <f>G1588</f>
        <v>16142</v>
      </c>
      <c r="H1587" s="335">
        <f>H1588</f>
        <v>22704</v>
      </c>
      <c r="I1587" s="335">
        <f>I1588</f>
        <v>23390</v>
      </c>
      <c r="J1587" s="35">
        <f>J1588</f>
        <v>0</v>
      </c>
      <c r="K1587" s="35">
        <f>K1588</f>
        <v>16142</v>
      </c>
    </row>
    <row r="1588" spans="2:11" ht="47.25">
      <c r="B1588" s="142" t="s">
        <v>1071</v>
      </c>
      <c r="C1588" s="70" t="s">
        <v>101</v>
      </c>
      <c r="D1588" s="71" t="s">
        <v>108</v>
      </c>
      <c r="E1588" s="202" t="s">
        <v>1082</v>
      </c>
      <c r="F1588" s="52" t="s">
        <v>64</v>
      </c>
      <c r="G1588" s="35">
        <v>16142</v>
      </c>
      <c r="H1588" s="335">
        <v>22704</v>
      </c>
      <c r="I1588" s="335">
        <v>23390</v>
      </c>
      <c r="J1588" s="35"/>
      <c r="K1588" s="35">
        <f>G1588+J1588</f>
        <v>16142</v>
      </c>
    </row>
    <row r="1589" spans="2:11" ht="31.5">
      <c r="B1589" s="142" t="s">
        <v>1999</v>
      </c>
      <c r="C1589" s="70" t="s">
        <v>101</v>
      </c>
      <c r="D1589" s="71" t="s">
        <v>108</v>
      </c>
      <c r="E1589" s="202" t="s">
        <v>1083</v>
      </c>
      <c r="F1589" s="52"/>
      <c r="G1589" s="35">
        <f>G1590</f>
        <v>11136</v>
      </c>
      <c r="H1589" s="335">
        <f>H1590</f>
        <v>11136</v>
      </c>
      <c r="I1589" s="335">
        <f>I1590</f>
        <v>11418</v>
      </c>
      <c r="J1589" s="35">
        <f>J1590</f>
        <v>0</v>
      </c>
      <c r="K1589" s="35">
        <f>K1590</f>
        <v>11136</v>
      </c>
    </row>
    <row r="1590" spans="2:11" ht="31.5">
      <c r="B1590" s="142" t="s">
        <v>1072</v>
      </c>
      <c r="C1590" s="70" t="s">
        <v>101</v>
      </c>
      <c r="D1590" s="71" t="s">
        <v>108</v>
      </c>
      <c r="E1590" s="202" t="s">
        <v>1084</v>
      </c>
      <c r="F1590" s="52" t="s">
        <v>64</v>
      </c>
      <c r="G1590" s="35">
        <v>11136</v>
      </c>
      <c r="H1590" s="335">
        <v>11136</v>
      </c>
      <c r="I1590" s="335">
        <v>11418</v>
      </c>
      <c r="J1590" s="35"/>
      <c r="K1590" s="35">
        <f>G1590+J1590</f>
        <v>11136</v>
      </c>
    </row>
    <row r="1591" spans="2:11" ht="47.25">
      <c r="B1591" s="142" t="s">
        <v>2000</v>
      </c>
      <c r="C1591" s="70" t="s">
        <v>101</v>
      </c>
      <c r="D1591" s="71" t="s">
        <v>108</v>
      </c>
      <c r="E1591" s="202" t="s">
        <v>1085</v>
      </c>
      <c r="F1591" s="52"/>
      <c r="G1591" s="35">
        <f>G1592</f>
        <v>39069</v>
      </c>
      <c r="H1591" s="335">
        <f>H1592</f>
        <v>31200</v>
      </c>
      <c r="I1591" s="335">
        <f>I1592</f>
        <v>32008</v>
      </c>
      <c r="J1591" s="35">
        <f>J1592</f>
        <v>0</v>
      </c>
      <c r="K1591" s="35">
        <f>K1592</f>
        <v>39069</v>
      </c>
    </row>
    <row r="1592" spans="2:11" ht="47.25">
      <c r="B1592" s="142" t="s">
        <v>1073</v>
      </c>
      <c r="C1592" s="70" t="s">
        <v>101</v>
      </c>
      <c r="D1592" s="71" t="s">
        <v>108</v>
      </c>
      <c r="E1592" s="202" t="s">
        <v>1086</v>
      </c>
      <c r="F1592" s="52" t="s">
        <v>64</v>
      </c>
      <c r="G1592" s="35">
        <v>39069</v>
      </c>
      <c r="H1592" s="335">
        <v>31200</v>
      </c>
      <c r="I1592" s="335">
        <v>32008</v>
      </c>
      <c r="J1592" s="35"/>
      <c r="K1592" s="35">
        <f>G1592+J1592</f>
        <v>39069</v>
      </c>
    </row>
    <row r="1593" spans="2:11" ht="31.5">
      <c r="B1593" s="142" t="s">
        <v>2001</v>
      </c>
      <c r="C1593" s="70" t="s">
        <v>101</v>
      </c>
      <c r="D1593" s="71" t="s">
        <v>108</v>
      </c>
      <c r="E1593" s="202" t="s">
        <v>1087</v>
      </c>
      <c r="F1593" s="52"/>
      <c r="G1593" s="35">
        <f>G1594</f>
        <v>60</v>
      </c>
      <c r="H1593" s="335">
        <f>H1594</f>
        <v>60</v>
      </c>
      <c r="I1593" s="335">
        <f>I1594</f>
        <v>60</v>
      </c>
      <c r="J1593" s="35">
        <f>J1594</f>
        <v>0</v>
      </c>
      <c r="K1593" s="35">
        <f>K1594</f>
        <v>60</v>
      </c>
    </row>
    <row r="1594" spans="2:11" ht="31.5">
      <c r="B1594" s="142" t="s">
        <v>1074</v>
      </c>
      <c r="C1594" s="70" t="s">
        <v>101</v>
      </c>
      <c r="D1594" s="71" t="s">
        <v>108</v>
      </c>
      <c r="E1594" s="202" t="s">
        <v>1088</v>
      </c>
      <c r="F1594" s="52" t="s">
        <v>64</v>
      </c>
      <c r="G1594" s="35">
        <v>60</v>
      </c>
      <c r="H1594" s="335">
        <v>60</v>
      </c>
      <c r="I1594" s="335">
        <v>60</v>
      </c>
      <c r="J1594" s="35"/>
      <c r="K1594" s="35">
        <f>G1594+J1594</f>
        <v>60</v>
      </c>
    </row>
    <row r="1595" spans="2:11" ht="31.5">
      <c r="B1595" s="142" t="s">
        <v>2002</v>
      </c>
      <c r="C1595" s="70" t="s">
        <v>101</v>
      </c>
      <c r="D1595" s="71" t="s">
        <v>108</v>
      </c>
      <c r="E1595" s="202" t="s">
        <v>1089</v>
      </c>
      <c r="F1595" s="52"/>
      <c r="G1595" s="35">
        <f>G1596</f>
        <v>10000</v>
      </c>
      <c r="H1595" s="335">
        <f>H1596</f>
        <v>10000</v>
      </c>
      <c r="I1595" s="335">
        <f>I1596</f>
        <v>10000</v>
      </c>
      <c r="J1595" s="35">
        <f>J1596</f>
        <v>0</v>
      </c>
      <c r="K1595" s="35">
        <f>K1596</f>
        <v>10000</v>
      </c>
    </row>
    <row r="1596" spans="2:11" s="24" customFormat="1" ht="48" thickBot="1">
      <c r="B1596" s="142" t="s">
        <v>1075</v>
      </c>
      <c r="C1596" s="70" t="s">
        <v>101</v>
      </c>
      <c r="D1596" s="71" t="s">
        <v>108</v>
      </c>
      <c r="E1596" s="202" t="s">
        <v>1090</v>
      </c>
      <c r="F1596" s="52" t="s">
        <v>73</v>
      </c>
      <c r="G1596" s="35">
        <v>10000</v>
      </c>
      <c r="H1596" s="335">
        <v>10000</v>
      </c>
      <c r="I1596" s="335">
        <v>10000</v>
      </c>
      <c r="J1596" s="35"/>
      <c r="K1596" s="35">
        <f>G1596+J1596</f>
        <v>10000</v>
      </c>
    </row>
    <row r="1597" spans="2:11" ht="16.5" thickBot="1">
      <c r="B1597" s="172" t="s">
        <v>67</v>
      </c>
      <c r="C1597" s="8">
        <v>11</v>
      </c>
      <c r="D1597" s="14"/>
      <c r="E1597" s="14"/>
      <c r="F1597" s="203"/>
      <c r="G1597" s="33">
        <f>G1598+G1630+G1643</f>
        <v>252768</v>
      </c>
      <c r="H1597" s="332">
        <f>H1598+H1630+H1643</f>
        <v>247142</v>
      </c>
      <c r="I1597" s="332">
        <f>I1598+I1630+I1643</f>
        <v>249852</v>
      </c>
      <c r="J1597" s="33">
        <f>J1598+J1630+J1643</f>
        <v>41388</v>
      </c>
      <c r="K1597" s="33">
        <f>K1598+K1630+K1643</f>
        <v>294156</v>
      </c>
    </row>
    <row r="1598" spans="2:11" ht="16.5" thickBot="1">
      <c r="B1598" s="172" t="s">
        <v>4</v>
      </c>
      <c r="C1598" s="8">
        <v>11</v>
      </c>
      <c r="D1598" s="9" t="s">
        <v>26</v>
      </c>
      <c r="E1598" s="9"/>
      <c r="F1598" s="11"/>
      <c r="G1598" s="33">
        <f>G1599+G1603+G1614</f>
        <v>171081</v>
      </c>
      <c r="H1598" s="332">
        <f>H1599+H1603+H1614</f>
        <v>171093</v>
      </c>
      <c r="I1598" s="332">
        <f>I1599+I1603+I1614</f>
        <v>175562</v>
      </c>
      <c r="J1598" s="33">
        <f>J1599+J1603+J1614</f>
        <v>3472</v>
      </c>
      <c r="K1598" s="33">
        <f>K1599+K1603+K1614</f>
        <v>174553</v>
      </c>
    </row>
    <row r="1599" spans="2:11" ht="31.5">
      <c r="B1599" s="232" t="s">
        <v>1253</v>
      </c>
      <c r="C1599" s="40" t="s">
        <v>112</v>
      </c>
      <c r="D1599" s="2" t="s">
        <v>3</v>
      </c>
      <c r="E1599" s="114" t="s">
        <v>28</v>
      </c>
      <c r="F1599" s="3"/>
      <c r="G1599" s="98">
        <f aca="true" t="shared" si="94" ref="G1599:K1601">G1600</f>
        <v>210</v>
      </c>
      <c r="H1599" s="339">
        <f t="shared" si="94"/>
        <v>210</v>
      </c>
      <c r="I1599" s="339">
        <f t="shared" si="94"/>
        <v>210</v>
      </c>
      <c r="J1599" s="98">
        <f t="shared" si="94"/>
        <v>0</v>
      </c>
      <c r="K1599" s="98">
        <f t="shared" si="94"/>
        <v>210</v>
      </c>
    </row>
    <row r="1600" spans="2:11" ht="34.5" customHeight="1">
      <c r="B1600" s="144" t="s">
        <v>1639</v>
      </c>
      <c r="C1600" s="40" t="s">
        <v>112</v>
      </c>
      <c r="D1600" s="2" t="s">
        <v>3</v>
      </c>
      <c r="E1600" s="114" t="s">
        <v>710</v>
      </c>
      <c r="F1600" s="3"/>
      <c r="G1600" s="35">
        <f t="shared" si="94"/>
        <v>210</v>
      </c>
      <c r="H1600" s="335">
        <f t="shared" si="94"/>
        <v>210</v>
      </c>
      <c r="I1600" s="335">
        <f t="shared" si="94"/>
        <v>210</v>
      </c>
      <c r="J1600" s="35">
        <f t="shared" si="94"/>
        <v>0</v>
      </c>
      <c r="K1600" s="35">
        <f t="shared" si="94"/>
        <v>210</v>
      </c>
    </row>
    <row r="1601" spans="2:11" ht="36.75" customHeight="1">
      <c r="B1601" s="144" t="s">
        <v>1990</v>
      </c>
      <c r="C1601" s="40" t="s">
        <v>112</v>
      </c>
      <c r="D1601" s="2" t="s">
        <v>3</v>
      </c>
      <c r="E1601" s="114" t="s">
        <v>711</v>
      </c>
      <c r="F1601" s="3"/>
      <c r="G1601" s="35">
        <f t="shared" si="94"/>
        <v>210</v>
      </c>
      <c r="H1601" s="335">
        <f t="shared" si="94"/>
        <v>210</v>
      </c>
      <c r="I1601" s="335">
        <f t="shared" si="94"/>
        <v>210</v>
      </c>
      <c r="J1601" s="35">
        <f t="shared" si="94"/>
        <v>0</v>
      </c>
      <c r="K1601" s="35">
        <f t="shared" si="94"/>
        <v>210</v>
      </c>
    </row>
    <row r="1602" spans="2:11" ht="31.5">
      <c r="B1602" s="144" t="s">
        <v>1566</v>
      </c>
      <c r="C1602" s="40" t="s">
        <v>112</v>
      </c>
      <c r="D1602" s="2" t="s">
        <v>3</v>
      </c>
      <c r="E1602" s="114" t="s">
        <v>157</v>
      </c>
      <c r="F1602" s="3" t="s">
        <v>10</v>
      </c>
      <c r="G1602" s="35">
        <v>210</v>
      </c>
      <c r="H1602" s="335">
        <v>210</v>
      </c>
      <c r="I1602" s="335">
        <v>210</v>
      </c>
      <c r="J1602" s="35"/>
      <c r="K1602" s="35">
        <f>G1602+J1602</f>
        <v>210</v>
      </c>
    </row>
    <row r="1603" spans="2:11" ht="31.5">
      <c r="B1603" s="121" t="s">
        <v>1879</v>
      </c>
      <c r="C1603" s="40" t="s">
        <v>112</v>
      </c>
      <c r="D1603" s="2" t="s">
        <v>3</v>
      </c>
      <c r="E1603" s="114" t="s">
        <v>29</v>
      </c>
      <c r="F1603" s="3"/>
      <c r="G1603" s="35">
        <f>G1604</f>
        <v>3000</v>
      </c>
      <c r="H1603" s="335">
        <f>H1604</f>
        <v>3000</v>
      </c>
      <c r="I1603" s="335">
        <f>I1604</f>
        <v>3000</v>
      </c>
      <c r="J1603" s="35">
        <f>J1604</f>
        <v>4219</v>
      </c>
      <c r="K1603" s="35">
        <f>K1604</f>
        <v>7219</v>
      </c>
    </row>
    <row r="1604" spans="2:11" ht="15.75">
      <c r="B1604" s="144" t="s">
        <v>2038</v>
      </c>
      <c r="C1604" s="40" t="s">
        <v>112</v>
      </c>
      <c r="D1604" s="2" t="s">
        <v>3</v>
      </c>
      <c r="E1604" s="114" t="s">
        <v>621</v>
      </c>
      <c r="F1604" s="3"/>
      <c r="G1604" s="35">
        <f>G1605+G1612</f>
        <v>3000</v>
      </c>
      <c r="H1604" s="335">
        <f>H1605+H1612</f>
        <v>3000</v>
      </c>
      <c r="I1604" s="335">
        <f>I1605+I1612</f>
        <v>3000</v>
      </c>
      <c r="J1604" s="35">
        <f>J1605+J1612</f>
        <v>4219</v>
      </c>
      <c r="K1604" s="35">
        <f>K1605+K1612</f>
        <v>7219</v>
      </c>
    </row>
    <row r="1605" spans="2:11" ht="94.5">
      <c r="B1605" s="145" t="s">
        <v>2048</v>
      </c>
      <c r="C1605" s="40" t="s">
        <v>112</v>
      </c>
      <c r="D1605" s="2" t="s">
        <v>3</v>
      </c>
      <c r="E1605" s="114" t="s">
        <v>173</v>
      </c>
      <c r="F1605" s="3"/>
      <c r="G1605" s="35">
        <f>G1606+G1611+G1608+G1607</f>
        <v>3000</v>
      </c>
      <c r="H1605" s="335">
        <f>H1606+H1611+H1608+H1607</f>
        <v>3000</v>
      </c>
      <c r="I1605" s="335">
        <f>I1606+I1611+I1608+I1607</f>
        <v>3000</v>
      </c>
      <c r="J1605" s="35">
        <f>J1606+J1611+J1608+J1607+J1609+J1610</f>
        <v>4219</v>
      </c>
      <c r="K1605" s="35">
        <f>K1606+K1611+K1608+K1607+K1609+K1610</f>
        <v>7219</v>
      </c>
    </row>
    <row r="1606" spans="2:11" ht="31.5" hidden="1">
      <c r="B1606" s="145" t="s">
        <v>597</v>
      </c>
      <c r="C1606" s="40" t="s">
        <v>112</v>
      </c>
      <c r="D1606" s="2" t="s">
        <v>3</v>
      </c>
      <c r="E1606" s="114" t="s">
        <v>641</v>
      </c>
      <c r="F1606" s="3" t="s">
        <v>10</v>
      </c>
      <c r="G1606" s="35"/>
      <c r="H1606" s="335"/>
      <c r="I1606" s="335"/>
      <c r="J1606" s="35"/>
      <c r="K1606" s="35"/>
    </row>
    <row r="1607" spans="2:11" ht="52.5" customHeight="1" hidden="1">
      <c r="B1607" s="144" t="s">
        <v>2003</v>
      </c>
      <c r="C1607" s="40" t="s">
        <v>112</v>
      </c>
      <c r="D1607" s="2" t="s">
        <v>3</v>
      </c>
      <c r="E1607" s="114" t="s">
        <v>1331</v>
      </c>
      <c r="F1607" s="3">
        <v>200</v>
      </c>
      <c r="G1607" s="35"/>
      <c r="H1607" s="335"/>
      <c r="I1607" s="335"/>
      <c r="J1607" s="35"/>
      <c r="K1607" s="35"/>
    </row>
    <row r="1608" spans="2:11" ht="53.25" customHeight="1" hidden="1">
      <c r="B1608" s="144" t="s">
        <v>2004</v>
      </c>
      <c r="C1608" s="40" t="s">
        <v>112</v>
      </c>
      <c r="D1608" s="2" t="s">
        <v>3</v>
      </c>
      <c r="E1608" s="114" t="s">
        <v>1331</v>
      </c>
      <c r="F1608" s="3" t="s">
        <v>18</v>
      </c>
      <c r="G1608" s="35"/>
      <c r="H1608" s="335"/>
      <c r="I1608" s="335"/>
      <c r="J1608" s="35"/>
      <c r="K1608" s="35"/>
    </row>
    <row r="1609" spans="2:11" ht="38.25" customHeight="1">
      <c r="B1609" s="144" t="s">
        <v>1566</v>
      </c>
      <c r="C1609" s="40" t="s">
        <v>112</v>
      </c>
      <c r="D1609" s="2" t="s">
        <v>3</v>
      </c>
      <c r="E1609" s="114" t="s">
        <v>641</v>
      </c>
      <c r="F1609" s="3" t="s">
        <v>10</v>
      </c>
      <c r="G1609" s="35"/>
      <c r="H1609" s="335"/>
      <c r="I1609" s="335"/>
      <c r="J1609" s="35">
        <v>200</v>
      </c>
      <c r="K1609" s="35">
        <f>G1609+J1609</f>
        <v>200</v>
      </c>
    </row>
    <row r="1610" spans="2:11" ht="35.25" customHeight="1">
      <c r="B1610" s="144" t="s">
        <v>2053</v>
      </c>
      <c r="C1610" s="40" t="s">
        <v>112</v>
      </c>
      <c r="D1610" s="2" t="s">
        <v>3</v>
      </c>
      <c r="E1610" s="114" t="s">
        <v>158</v>
      </c>
      <c r="F1610" s="3">
        <v>500</v>
      </c>
      <c r="G1610" s="35"/>
      <c r="H1610" s="335"/>
      <c r="I1610" s="335"/>
      <c r="J1610" s="35">
        <v>934</v>
      </c>
      <c r="K1610" s="35">
        <f>G1610+J1610</f>
        <v>934</v>
      </c>
    </row>
    <row r="1611" spans="2:11" ht="50.25" customHeight="1">
      <c r="B1611" s="144" t="s">
        <v>2054</v>
      </c>
      <c r="C1611" s="40" t="s">
        <v>112</v>
      </c>
      <c r="D1611" s="2" t="s">
        <v>3</v>
      </c>
      <c r="E1611" s="114" t="s">
        <v>158</v>
      </c>
      <c r="F1611" s="3" t="s">
        <v>18</v>
      </c>
      <c r="G1611" s="35">
        <v>3000</v>
      </c>
      <c r="H1611" s="335">
        <v>3000</v>
      </c>
      <c r="I1611" s="335">
        <v>3000</v>
      </c>
      <c r="J1611" s="35">
        <f>-931+4016</f>
        <v>3085</v>
      </c>
      <c r="K1611" s="35">
        <f>G1611+J1611</f>
        <v>6085</v>
      </c>
    </row>
    <row r="1612" spans="2:11" ht="47.25" hidden="1">
      <c r="B1612" s="142" t="s">
        <v>1884</v>
      </c>
      <c r="C1612" s="40" t="s">
        <v>112</v>
      </c>
      <c r="D1612" s="2" t="s">
        <v>3</v>
      </c>
      <c r="E1612" s="114" t="s">
        <v>1378</v>
      </c>
      <c r="F1612" s="3"/>
      <c r="G1612" s="35">
        <f>G1613</f>
        <v>0</v>
      </c>
      <c r="H1612" s="335">
        <f>H1613</f>
        <v>0</v>
      </c>
      <c r="I1612" s="335">
        <f>I1613</f>
        <v>0</v>
      </c>
      <c r="J1612" s="35">
        <f>J1613</f>
        <v>0</v>
      </c>
      <c r="K1612" s="35">
        <f>K1613</f>
        <v>0</v>
      </c>
    </row>
    <row r="1613" spans="2:11" ht="31.5" hidden="1">
      <c r="B1613" s="145" t="s">
        <v>597</v>
      </c>
      <c r="C1613" s="40" t="s">
        <v>112</v>
      </c>
      <c r="D1613" s="2" t="s">
        <v>3</v>
      </c>
      <c r="E1613" s="114" t="s">
        <v>1379</v>
      </c>
      <c r="F1613" s="3" t="s">
        <v>10</v>
      </c>
      <c r="G1613" s="35"/>
      <c r="H1613" s="335"/>
      <c r="I1613" s="335"/>
      <c r="J1613" s="35"/>
      <c r="K1613" s="35"/>
    </row>
    <row r="1614" spans="2:11" ht="31.5">
      <c r="B1614" s="144" t="s">
        <v>1838</v>
      </c>
      <c r="C1614" s="40" t="s">
        <v>112</v>
      </c>
      <c r="D1614" s="2" t="s">
        <v>3</v>
      </c>
      <c r="E1614" s="114" t="s">
        <v>108</v>
      </c>
      <c r="F1614" s="3"/>
      <c r="G1614" s="35">
        <f>G1615+G1625</f>
        <v>167871</v>
      </c>
      <c r="H1614" s="335">
        <f>H1615+H1625</f>
        <v>167883</v>
      </c>
      <c r="I1614" s="335">
        <f>I1615+I1625</f>
        <v>172352</v>
      </c>
      <c r="J1614" s="35">
        <f>J1615+J1625</f>
        <v>-747</v>
      </c>
      <c r="K1614" s="35">
        <f>K1615+K1625</f>
        <v>167124</v>
      </c>
    </row>
    <row r="1615" spans="2:11" ht="15.75">
      <c r="B1615" s="144" t="s">
        <v>2005</v>
      </c>
      <c r="C1615" s="40" t="s">
        <v>112</v>
      </c>
      <c r="D1615" s="2" t="s">
        <v>3</v>
      </c>
      <c r="E1615" s="114" t="s">
        <v>502</v>
      </c>
      <c r="F1615" s="3"/>
      <c r="G1615" s="35">
        <f>G1616+G1620+G1623</f>
        <v>500</v>
      </c>
      <c r="H1615" s="335">
        <f>H1616+H1620+H1623</f>
        <v>500</v>
      </c>
      <c r="I1615" s="335">
        <f>I1616+I1620+I1623</f>
        <v>500</v>
      </c>
      <c r="J1615" s="35">
        <f>J1616+J1620+J1623</f>
        <v>-200</v>
      </c>
      <c r="K1615" s="35">
        <f>K1616+K1620+K1623</f>
        <v>300</v>
      </c>
    </row>
    <row r="1616" spans="2:11" ht="33.75" customHeight="1">
      <c r="B1616" s="144" t="s">
        <v>2006</v>
      </c>
      <c r="C1616" s="40" t="s">
        <v>112</v>
      </c>
      <c r="D1616" s="2" t="s">
        <v>3</v>
      </c>
      <c r="E1616" s="114" t="s">
        <v>712</v>
      </c>
      <c r="F1616" s="3"/>
      <c r="G1616" s="35">
        <f>G1617</f>
        <v>500</v>
      </c>
      <c r="H1616" s="335">
        <f>H1617</f>
        <v>500</v>
      </c>
      <c r="I1616" s="335">
        <f>I1617</f>
        <v>500</v>
      </c>
      <c r="J1616" s="35">
        <f>J1617</f>
        <v>-200</v>
      </c>
      <c r="K1616" s="35">
        <f>K1617</f>
        <v>300</v>
      </c>
    </row>
    <row r="1617" spans="2:11" ht="31.5">
      <c r="B1617" s="145" t="s">
        <v>597</v>
      </c>
      <c r="C1617" s="40" t="s">
        <v>112</v>
      </c>
      <c r="D1617" s="2" t="s">
        <v>3</v>
      </c>
      <c r="E1617" s="114" t="s">
        <v>713</v>
      </c>
      <c r="F1617" s="3" t="s">
        <v>10</v>
      </c>
      <c r="G1617" s="35">
        <v>500</v>
      </c>
      <c r="H1617" s="335">
        <v>500</v>
      </c>
      <c r="I1617" s="335">
        <v>500</v>
      </c>
      <c r="J1617" s="35">
        <v>-200</v>
      </c>
      <c r="K1617" s="35">
        <f>G1617+J1617</f>
        <v>300</v>
      </c>
    </row>
    <row r="1618" spans="2:11" ht="63" hidden="1">
      <c r="B1618" s="144" t="s">
        <v>2007</v>
      </c>
      <c r="C1618" s="40" t="s">
        <v>112</v>
      </c>
      <c r="D1618" s="2" t="s">
        <v>3</v>
      </c>
      <c r="E1618" s="114" t="s">
        <v>714</v>
      </c>
      <c r="F1618" s="3" t="s">
        <v>18</v>
      </c>
      <c r="G1618" s="35"/>
      <c r="H1618" s="335"/>
      <c r="I1618" s="335"/>
      <c r="J1618" s="35"/>
      <c r="K1618" s="35"/>
    </row>
    <row r="1619" spans="2:11" ht="63" hidden="1">
      <c r="B1619" s="144" t="s">
        <v>2008</v>
      </c>
      <c r="C1619" s="40" t="s">
        <v>112</v>
      </c>
      <c r="D1619" s="2" t="s">
        <v>3</v>
      </c>
      <c r="E1619" s="114" t="s">
        <v>715</v>
      </c>
      <c r="F1619" s="3" t="s">
        <v>18</v>
      </c>
      <c r="G1619" s="35"/>
      <c r="H1619" s="335"/>
      <c r="I1619" s="335"/>
      <c r="J1619" s="35"/>
      <c r="K1619" s="35"/>
    </row>
    <row r="1620" spans="2:11" ht="47.25" hidden="1">
      <c r="B1620" s="287" t="s">
        <v>2009</v>
      </c>
      <c r="C1620" s="40" t="s">
        <v>112</v>
      </c>
      <c r="D1620" s="2" t="s">
        <v>3</v>
      </c>
      <c r="E1620" s="114" t="s">
        <v>503</v>
      </c>
      <c r="F1620" s="3"/>
      <c r="G1620" s="35">
        <f>G1621+G1622</f>
        <v>0</v>
      </c>
      <c r="H1620" s="335">
        <f>H1621+H1622</f>
        <v>0</v>
      </c>
      <c r="I1620" s="335">
        <f>I1621+I1622</f>
        <v>0</v>
      </c>
      <c r="J1620" s="35">
        <f>J1621+J1622</f>
        <v>0</v>
      </c>
      <c r="K1620" s="35">
        <f>K1621+K1622</f>
        <v>0</v>
      </c>
    </row>
    <row r="1621" spans="2:11" ht="68.25" customHeight="1" hidden="1">
      <c r="B1621" s="287" t="s">
        <v>2007</v>
      </c>
      <c r="C1621" s="40" t="s">
        <v>112</v>
      </c>
      <c r="D1621" s="2" t="s">
        <v>3</v>
      </c>
      <c r="E1621" s="114" t="s">
        <v>1210</v>
      </c>
      <c r="F1621" s="3">
        <v>600</v>
      </c>
      <c r="G1621" s="35"/>
      <c r="H1621" s="335"/>
      <c r="I1621" s="335"/>
      <c r="J1621" s="35"/>
      <c r="K1621" s="35"/>
    </row>
    <row r="1622" spans="2:11" ht="87" customHeight="1" hidden="1">
      <c r="B1622" s="287" t="s">
        <v>2008</v>
      </c>
      <c r="C1622" s="40" t="s">
        <v>112</v>
      </c>
      <c r="D1622" s="2" t="s">
        <v>3</v>
      </c>
      <c r="E1622" s="114" t="s">
        <v>1211</v>
      </c>
      <c r="F1622" s="3">
        <v>600</v>
      </c>
      <c r="G1622" s="35"/>
      <c r="H1622" s="335"/>
      <c r="I1622" s="335"/>
      <c r="J1622" s="35"/>
      <c r="K1622" s="35"/>
    </row>
    <row r="1623" spans="2:11" ht="36.75" customHeight="1" hidden="1">
      <c r="B1623" s="287" t="s">
        <v>2010</v>
      </c>
      <c r="C1623" s="40" t="s">
        <v>112</v>
      </c>
      <c r="D1623" s="2" t="s">
        <v>3</v>
      </c>
      <c r="E1623" s="114" t="s">
        <v>1351</v>
      </c>
      <c r="F1623" s="2"/>
      <c r="G1623" s="35">
        <f>G1624</f>
        <v>0</v>
      </c>
      <c r="H1623" s="335">
        <f>H1624</f>
        <v>0</v>
      </c>
      <c r="I1623" s="335">
        <f>I1624</f>
        <v>0</v>
      </c>
      <c r="J1623" s="35">
        <f>J1624</f>
        <v>0</v>
      </c>
      <c r="K1623" s="35">
        <f>K1624</f>
        <v>0</v>
      </c>
    </row>
    <row r="1624" spans="2:11" ht="30" customHeight="1" hidden="1">
      <c r="B1624" s="287" t="s">
        <v>2011</v>
      </c>
      <c r="C1624" s="40" t="s">
        <v>112</v>
      </c>
      <c r="D1624" s="2" t="s">
        <v>3</v>
      </c>
      <c r="E1624" s="114" t="s">
        <v>1352</v>
      </c>
      <c r="F1624" s="2">
        <v>200</v>
      </c>
      <c r="G1624" s="35"/>
      <c r="H1624" s="335"/>
      <c r="I1624" s="335"/>
      <c r="J1624" s="35"/>
      <c r="K1624" s="35"/>
    </row>
    <row r="1625" spans="2:11" ht="31.5">
      <c r="B1625" s="144" t="s">
        <v>1839</v>
      </c>
      <c r="C1625" s="40" t="s">
        <v>112</v>
      </c>
      <c r="D1625" s="2" t="s">
        <v>3</v>
      </c>
      <c r="E1625" s="114" t="s">
        <v>716</v>
      </c>
      <c r="F1625" s="3"/>
      <c r="G1625" s="35">
        <f>G1626+G1628</f>
        <v>167371</v>
      </c>
      <c r="H1625" s="335">
        <f>H1626+H1628</f>
        <v>167383</v>
      </c>
      <c r="I1625" s="335">
        <f>I1626+I1628</f>
        <v>171852</v>
      </c>
      <c r="J1625" s="35">
        <f>J1626+J1628</f>
        <v>-547</v>
      </c>
      <c r="K1625" s="35">
        <f>K1626+K1628</f>
        <v>166824</v>
      </c>
    </row>
    <row r="1626" spans="2:11" ht="31.5">
      <c r="B1626" s="144" t="s">
        <v>2012</v>
      </c>
      <c r="C1626" s="40" t="s">
        <v>112</v>
      </c>
      <c r="D1626" s="2" t="s">
        <v>3</v>
      </c>
      <c r="E1626" s="114" t="s">
        <v>717</v>
      </c>
      <c r="F1626" s="3"/>
      <c r="G1626" s="35">
        <f>G1627</f>
        <v>165471</v>
      </c>
      <c r="H1626" s="335">
        <f>H1627</f>
        <v>165483</v>
      </c>
      <c r="I1626" s="335">
        <f>I1627</f>
        <v>169952</v>
      </c>
      <c r="J1626" s="35">
        <f>J1627</f>
        <v>-547</v>
      </c>
      <c r="K1626" s="35">
        <f>K1627</f>
        <v>164924</v>
      </c>
    </row>
    <row r="1627" spans="2:11" ht="47.25">
      <c r="B1627" s="144" t="s">
        <v>353</v>
      </c>
      <c r="C1627" s="40" t="s">
        <v>112</v>
      </c>
      <c r="D1627" s="2" t="s">
        <v>3</v>
      </c>
      <c r="E1627" s="114" t="s">
        <v>718</v>
      </c>
      <c r="F1627" s="3" t="s">
        <v>18</v>
      </c>
      <c r="G1627" s="35">
        <v>165471</v>
      </c>
      <c r="H1627" s="335">
        <v>165483</v>
      </c>
      <c r="I1627" s="335">
        <v>169952</v>
      </c>
      <c r="J1627" s="35">
        <f>-514-33</f>
        <v>-547</v>
      </c>
      <c r="K1627" s="35">
        <f>G1627+J1627</f>
        <v>164924</v>
      </c>
    </row>
    <row r="1628" spans="2:11" ht="47.25">
      <c r="B1628" s="144" t="s">
        <v>2013</v>
      </c>
      <c r="C1628" s="40">
        <v>11</v>
      </c>
      <c r="D1628" s="2" t="s">
        <v>3</v>
      </c>
      <c r="E1628" s="114" t="s">
        <v>1497</v>
      </c>
      <c r="F1628" s="3"/>
      <c r="G1628" s="35">
        <f>G1629</f>
        <v>1900</v>
      </c>
      <c r="H1628" s="335">
        <f>H1629</f>
        <v>1900</v>
      </c>
      <c r="I1628" s="335">
        <f>I1629</f>
        <v>1900</v>
      </c>
      <c r="J1628" s="35">
        <f>J1629</f>
        <v>0</v>
      </c>
      <c r="K1628" s="35">
        <f>K1629</f>
        <v>1900</v>
      </c>
    </row>
    <row r="1629" spans="2:11" ht="48" thickBot="1">
      <c r="B1629" s="144" t="s">
        <v>336</v>
      </c>
      <c r="C1629" s="40">
        <v>11</v>
      </c>
      <c r="D1629" s="2" t="s">
        <v>3</v>
      </c>
      <c r="E1629" s="114" t="s">
        <v>1498</v>
      </c>
      <c r="F1629" s="3">
        <v>600</v>
      </c>
      <c r="G1629" s="35">
        <v>1900</v>
      </c>
      <c r="H1629" s="335">
        <v>1900</v>
      </c>
      <c r="I1629" s="335">
        <v>1900</v>
      </c>
      <c r="J1629" s="35"/>
      <c r="K1629" s="35">
        <f>G1629+J1629</f>
        <v>1900</v>
      </c>
    </row>
    <row r="1630" spans="2:11" ht="24.75" customHeight="1" thickBot="1">
      <c r="B1630" s="172" t="s">
        <v>90</v>
      </c>
      <c r="C1630" s="8">
        <v>11</v>
      </c>
      <c r="D1630" s="9" t="s">
        <v>55</v>
      </c>
      <c r="E1630" s="14"/>
      <c r="F1630" s="203"/>
      <c r="G1630" s="33">
        <f>G1631</f>
        <v>29839</v>
      </c>
      <c r="H1630" s="332">
        <f>H1631</f>
        <v>15701</v>
      </c>
      <c r="I1630" s="332">
        <f>I1631</f>
        <v>15701</v>
      </c>
      <c r="J1630" s="33">
        <f>J1631</f>
        <v>24002</v>
      </c>
      <c r="K1630" s="33">
        <f>K1631</f>
        <v>53841</v>
      </c>
    </row>
    <row r="1631" spans="2:11" ht="35.25" customHeight="1">
      <c r="B1631" s="280" t="s">
        <v>1839</v>
      </c>
      <c r="C1631" s="40">
        <v>11</v>
      </c>
      <c r="D1631" s="2" t="s">
        <v>109</v>
      </c>
      <c r="E1631" s="114" t="s">
        <v>716</v>
      </c>
      <c r="F1631" s="3"/>
      <c r="G1631" s="35">
        <f>G1632+G1638+G1641</f>
        <v>29839</v>
      </c>
      <c r="H1631" s="335">
        <f>H1632+H1638+H1641</f>
        <v>15701</v>
      </c>
      <c r="I1631" s="335">
        <f>I1632+I1638+I1641</f>
        <v>15701</v>
      </c>
      <c r="J1631" s="35">
        <f>J1632+J1638+J1641</f>
        <v>24002</v>
      </c>
      <c r="K1631" s="35">
        <f>K1632+K1638+K1641</f>
        <v>53841</v>
      </c>
    </row>
    <row r="1632" spans="2:11" ht="64.5" customHeight="1">
      <c r="B1632" s="145" t="s">
        <v>865</v>
      </c>
      <c r="C1632" s="40">
        <v>11</v>
      </c>
      <c r="D1632" s="2" t="s">
        <v>109</v>
      </c>
      <c r="E1632" s="114" t="s">
        <v>719</v>
      </c>
      <c r="F1632" s="3"/>
      <c r="G1632" s="35">
        <f>G1633+G1634+G1635+G1636+G1637</f>
        <v>16174</v>
      </c>
      <c r="H1632" s="335">
        <f>H1633+H1634+H1635+H1636+H1637</f>
        <v>10036</v>
      </c>
      <c r="I1632" s="335">
        <f>I1633+I1634+I1635+I1636+I1637</f>
        <v>10036</v>
      </c>
      <c r="J1632" s="35">
        <f>J1633+J1634+J1635+J1636+J1637</f>
        <v>514</v>
      </c>
      <c r="K1632" s="35">
        <f>K1633+K1634+K1635+K1636+K1637</f>
        <v>16688</v>
      </c>
    </row>
    <row r="1633" spans="2:11" ht="36.75" customHeight="1">
      <c r="B1633" s="145" t="s">
        <v>597</v>
      </c>
      <c r="C1633" s="40">
        <v>11</v>
      </c>
      <c r="D1633" s="2" t="s">
        <v>109</v>
      </c>
      <c r="E1633" s="114" t="s">
        <v>720</v>
      </c>
      <c r="F1633" s="3" t="s">
        <v>10</v>
      </c>
      <c r="G1633" s="35">
        <v>1043</v>
      </c>
      <c r="H1633" s="335">
        <v>1043</v>
      </c>
      <c r="I1633" s="335">
        <v>1043</v>
      </c>
      <c r="J1633" s="35"/>
      <c r="K1633" s="35">
        <f>G1633+J1633</f>
        <v>1043</v>
      </c>
    </row>
    <row r="1634" spans="2:11" ht="31.5">
      <c r="B1634" s="145" t="s">
        <v>659</v>
      </c>
      <c r="C1634" s="40">
        <v>11</v>
      </c>
      <c r="D1634" s="2" t="s">
        <v>109</v>
      </c>
      <c r="E1634" s="114" t="s">
        <v>720</v>
      </c>
      <c r="F1634" s="3" t="s">
        <v>18</v>
      </c>
      <c r="G1634" s="35">
        <v>7993</v>
      </c>
      <c r="H1634" s="335">
        <v>7993</v>
      </c>
      <c r="I1634" s="335">
        <v>7993</v>
      </c>
      <c r="J1634" s="35"/>
      <c r="K1634" s="35">
        <f>G1634+J1634</f>
        <v>7993</v>
      </c>
    </row>
    <row r="1635" spans="2:11" ht="47.25">
      <c r="B1635" s="145" t="s">
        <v>723</v>
      </c>
      <c r="C1635" s="40">
        <v>11</v>
      </c>
      <c r="D1635" s="2" t="s">
        <v>109</v>
      </c>
      <c r="E1635" s="114" t="s">
        <v>722</v>
      </c>
      <c r="F1635" s="3" t="s">
        <v>64</v>
      </c>
      <c r="G1635" s="35">
        <v>3200</v>
      </c>
      <c r="H1635" s="335">
        <v>0</v>
      </c>
      <c r="I1635" s="335">
        <v>0</v>
      </c>
      <c r="J1635" s="35"/>
      <c r="K1635" s="35">
        <f>G1635+J1635</f>
        <v>3200</v>
      </c>
    </row>
    <row r="1636" spans="2:11" ht="63" hidden="1">
      <c r="B1636" s="145" t="s">
        <v>724</v>
      </c>
      <c r="C1636" s="40">
        <v>11</v>
      </c>
      <c r="D1636" s="2" t="s">
        <v>109</v>
      </c>
      <c r="E1636" s="114" t="s">
        <v>721</v>
      </c>
      <c r="F1636" s="3" t="s">
        <v>18</v>
      </c>
      <c r="G1636" s="35">
        <v>2938</v>
      </c>
      <c r="H1636" s="335">
        <v>0</v>
      </c>
      <c r="I1636" s="335">
        <v>0</v>
      </c>
      <c r="J1636" s="35">
        <v>-2938</v>
      </c>
      <c r="K1636" s="35">
        <f>G1636+J1636</f>
        <v>0</v>
      </c>
    </row>
    <row r="1637" spans="2:11" ht="75" customHeight="1">
      <c r="B1637" s="373" t="s">
        <v>1631</v>
      </c>
      <c r="C1637" s="40">
        <v>11</v>
      </c>
      <c r="D1637" s="2" t="s">
        <v>109</v>
      </c>
      <c r="E1637" s="114" t="s">
        <v>722</v>
      </c>
      <c r="F1637" s="3" t="s">
        <v>18</v>
      </c>
      <c r="G1637" s="35">
        <v>1000</v>
      </c>
      <c r="H1637" s="335">
        <v>1000</v>
      </c>
      <c r="I1637" s="335">
        <v>1000</v>
      </c>
      <c r="J1637" s="35">
        <f>2938+514</f>
        <v>3452</v>
      </c>
      <c r="K1637" s="35">
        <f>G1637+J1637</f>
        <v>4452</v>
      </c>
    </row>
    <row r="1638" spans="2:11" ht="47.25">
      <c r="B1638" s="145" t="s">
        <v>2014</v>
      </c>
      <c r="C1638" s="40">
        <v>11</v>
      </c>
      <c r="D1638" s="2" t="s">
        <v>109</v>
      </c>
      <c r="E1638" s="114" t="s">
        <v>1499</v>
      </c>
      <c r="F1638" s="3"/>
      <c r="G1638" s="35">
        <f>G1640</f>
        <v>300</v>
      </c>
      <c r="H1638" s="335">
        <f>H1640</f>
        <v>300</v>
      </c>
      <c r="I1638" s="335">
        <f>I1640</f>
        <v>300</v>
      </c>
      <c r="J1638" s="35">
        <f>J1640+J1639</f>
        <v>23488</v>
      </c>
      <c r="K1638" s="35">
        <f>K1640+K1639</f>
        <v>23788</v>
      </c>
    </row>
    <row r="1639" spans="2:11" ht="68.25" customHeight="1" hidden="1">
      <c r="B1639" s="145" t="s">
        <v>2015</v>
      </c>
      <c r="C1639" s="40">
        <v>11</v>
      </c>
      <c r="D1639" s="2" t="s">
        <v>109</v>
      </c>
      <c r="E1639" s="114" t="s">
        <v>1500</v>
      </c>
      <c r="F1639" s="3">
        <v>600</v>
      </c>
      <c r="G1639" s="35"/>
      <c r="H1639" s="335"/>
      <c r="I1639" s="335"/>
      <c r="J1639" s="35">
        <f>63+15637-15700</f>
        <v>0</v>
      </c>
      <c r="K1639" s="35">
        <f>G1639+J1639</f>
        <v>0</v>
      </c>
    </row>
    <row r="1640" spans="2:11" ht="71.25" customHeight="1">
      <c r="B1640" s="373" t="s">
        <v>2030</v>
      </c>
      <c r="C1640" s="40">
        <v>11</v>
      </c>
      <c r="D1640" s="2" t="s">
        <v>109</v>
      </c>
      <c r="E1640" s="114" t="s">
        <v>1500</v>
      </c>
      <c r="F1640" s="3">
        <v>600</v>
      </c>
      <c r="G1640" s="35">
        <v>300</v>
      </c>
      <c r="H1640" s="335">
        <v>300</v>
      </c>
      <c r="I1640" s="335">
        <v>300</v>
      </c>
      <c r="J1640" s="35">
        <f>33+7755+15700</f>
        <v>23488</v>
      </c>
      <c r="K1640" s="35">
        <f>G1640+J1640</f>
        <v>23788</v>
      </c>
    </row>
    <row r="1641" spans="2:11" ht="47.25">
      <c r="B1641" s="145" t="s">
        <v>2013</v>
      </c>
      <c r="C1641" s="40">
        <v>11</v>
      </c>
      <c r="D1641" s="2" t="s">
        <v>109</v>
      </c>
      <c r="E1641" s="114" t="s">
        <v>1497</v>
      </c>
      <c r="F1641" s="3"/>
      <c r="G1641" s="35">
        <f>G1642</f>
        <v>13365</v>
      </c>
      <c r="H1641" s="335">
        <f>H1642</f>
        <v>5365</v>
      </c>
      <c r="I1641" s="335">
        <f>I1642</f>
        <v>5365</v>
      </c>
      <c r="J1641" s="35">
        <f>J1642</f>
        <v>0</v>
      </c>
      <c r="K1641" s="35">
        <f>K1642</f>
        <v>13365</v>
      </c>
    </row>
    <row r="1642" spans="2:11" ht="48" thickBot="1">
      <c r="B1642" s="145" t="s">
        <v>336</v>
      </c>
      <c r="C1642" s="40">
        <v>11</v>
      </c>
      <c r="D1642" s="2" t="s">
        <v>109</v>
      </c>
      <c r="E1642" s="114" t="s">
        <v>1498</v>
      </c>
      <c r="F1642" s="3">
        <v>600</v>
      </c>
      <c r="G1642" s="35">
        <v>13365</v>
      </c>
      <c r="H1642" s="335">
        <v>5365</v>
      </c>
      <c r="I1642" s="335">
        <v>5365</v>
      </c>
      <c r="J1642" s="35"/>
      <c r="K1642" s="35">
        <f>G1642+J1642</f>
        <v>13365</v>
      </c>
    </row>
    <row r="1643" spans="2:11" ht="22.5" customHeight="1" thickBot="1">
      <c r="B1643" s="172" t="s">
        <v>12</v>
      </c>
      <c r="C1643" s="8">
        <v>11</v>
      </c>
      <c r="D1643" s="9" t="s">
        <v>62</v>
      </c>
      <c r="E1643" s="14"/>
      <c r="F1643" s="203"/>
      <c r="G1643" s="33">
        <f>G1644+G1661+G1667</f>
        <v>51848</v>
      </c>
      <c r="H1643" s="332">
        <f>H1644+H1661+H1667</f>
        <v>60348</v>
      </c>
      <c r="I1643" s="332">
        <f>I1644+I1661+I1667</f>
        <v>58589</v>
      </c>
      <c r="J1643" s="33">
        <f>J1644+J1661+J1667</f>
        <v>13914</v>
      </c>
      <c r="K1643" s="33">
        <f>K1644+K1661+K1667</f>
        <v>65762</v>
      </c>
    </row>
    <row r="1644" spans="2:11" ht="33.75" customHeight="1">
      <c r="B1644" s="243" t="s">
        <v>2016</v>
      </c>
      <c r="C1644" s="68" t="s">
        <v>112</v>
      </c>
      <c r="D1644" s="69" t="s">
        <v>31</v>
      </c>
      <c r="E1644" s="186" t="s">
        <v>108</v>
      </c>
      <c r="F1644" s="184"/>
      <c r="G1644" s="213">
        <f>G1645+G1655+G1652</f>
        <v>50348</v>
      </c>
      <c r="H1644" s="363">
        <f>H1645+H1655+H1652</f>
        <v>58848</v>
      </c>
      <c r="I1644" s="363">
        <f>I1645+I1655+I1652</f>
        <v>57089</v>
      </c>
      <c r="J1644" s="213">
        <f>J1645+J1655+J1652</f>
        <v>13914</v>
      </c>
      <c r="K1644" s="213">
        <f>K1645+K1655+K1652</f>
        <v>64262</v>
      </c>
    </row>
    <row r="1645" spans="2:11" ht="21.75" customHeight="1">
      <c r="B1645" s="146" t="s">
        <v>2017</v>
      </c>
      <c r="C1645" s="70" t="s">
        <v>112</v>
      </c>
      <c r="D1645" s="71" t="s">
        <v>31</v>
      </c>
      <c r="E1645" s="130" t="s">
        <v>502</v>
      </c>
      <c r="F1645" s="81"/>
      <c r="G1645" s="211">
        <f>G1646</f>
        <v>41500</v>
      </c>
      <c r="H1645" s="356">
        <f>H1646</f>
        <v>50000</v>
      </c>
      <c r="I1645" s="356">
        <f>I1646</f>
        <v>48000</v>
      </c>
      <c r="J1645" s="211">
        <f>J1646</f>
        <v>13914</v>
      </c>
      <c r="K1645" s="211">
        <f>K1646</f>
        <v>55414</v>
      </c>
    </row>
    <row r="1646" spans="2:11" ht="36.75" customHeight="1">
      <c r="B1646" s="146" t="s">
        <v>2018</v>
      </c>
      <c r="C1646" s="70" t="s">
        <v>112</v>
      </c>
      <c r="D1646" s="71" t="s">
        <v>31</v>
      </c>
      <c r="E1646" s="106" t="s">
        <v>1229</v>
      </c>
      <c r="F1646" s="81"/>
      <c r="G1646" s="211">
        <f>G1648+G1649+G1651+G1650+G1647</f>
        <v>41500</v>
      </c>
      <c r="H1646" s="356">
        <f>H1648+H1649+H1651+H1650+H1647</f>
        <v>50000</v>
      </c>
      <c r="I1646" s="356">
        <f>I1648+I1649+I1651+I1650+I1647</f>
        <v>48000</v>
      </c>
      <c r="J1646" s="211">
        <f>J1648+J1649+J1651+J1650+J1647</f>
        <v>13914</v>
      </c>
      <c r="K1646" s="211">
        <f>K1648+K1649+K1651+K1650+K1647</f>
        <v>55414</v>
      </c>
    </row>
    <row r="1647" spans="2:11" ht="51" customHeight="1" hidden="1">
      <c r="B1647" s="146" t="s">
        <v>2019</v>
      </c>
      <c r="C1647" s="70" t="s">
        <v>112</v>
      </c>
      <c r="D1647" s="71" t="s">
        <v>31</v>
      </c>
      <c r="E1647" s="106" t="s">
        <v>1352</v>
      </c>
      <c r="F1647" s="81">
        <v>500</v>
      </c>
      <c r="G1647" s="35"/>
      <c r="H1647" s="335"/>
      <c r="I1647" s="335"/>
      <c r="J1647" s="35"/>
      <c r="K1647" s="35">
        <f>G1647+J1647</f>
        <v>0</v>
      </c>
    </row>
    <row r="1648" spans="2:11" ht="83.25" customHeight="1" hidden="1">
      <c r="B1648" s="146" t="s">
        <v>2020</v>
      </c>
      <c r="C1648" s="70" t="s">
        <v>112</v>
      </c>
      <c r="D1648" s="71" t="s">
        <v>31</v>
      </c>
      <c r="E1648" s="106" t="s">
        <v>1228</v>
      </c>
      <c r="F1648" s="81">
        <v>400</v>
      </c>
      <c r="G1648" s="35">
        <v>0</v>
      </c>
      <c r="H1648" s="335">
        <v>50000</v>
      </c>
      <c r="I1648" s="335">
        <v>48000</v>
      </c>
      <c r="J1648" s="35">
        <v>0</v>
      </c>
      <c r="K1648" s="35">
        <v>0</v>
      </c>
    </row>
    <row r="1649" spans="2:11" ht="68.25" customHeight="1">
      <c r="B1649" s="146" t="s">
        <v>2021</v>
      </c>
      <c r="C1649" s="70" t="s">
        <v>112</v>
      </c>
      <c r="D1649" s="71" t="s">
        <v>31</v>
      </c>
      <c r="E1649" s="106" t="s">
        <v>1228</v>
      </c>
      <c r="F1649" s="81">
        <v>500</v>
      </c>
      <c r="G1649" s="35">
        <v>41500</v>
      </c>
      <c r="H1649" s="335">
        <v>0</v>
      </c>
      <c r="I1649" s="335">
        <v>0</v>
      </c>
      <c r="J1649" s="35">
        <f>-13852+27766</f>
        <v>13914</v>
      </c>
      <c r="K1649" s="35">
        <f>G1649+J1649</f>
        <v>55414</v>
      </c>
    </row>
    <row r="1650" spans="2:11" ht="68.25" customHeight="1" hidden="1">
      <c r="B1650" s="146" t="s">
        <v>1291</v>
      </c>
      <c r="C1650" s="70" t="s">
        <v>112</v>
      </c>
      <c r="D1650" s="71" t="s">
        <v>31</v>
      </c>
      <c r="E1650" s="106" t="s">
        <v>1293</v>
      </c>
      <c r="F1650" s="81">
        <v>500</v>
      </c>
      <c r="G1650" s="35"/>
      <c r="H1650" s="335"/>
      <c r="I1650" s="335"/>
      <c r="J1650" s="35"/>
      <c r="K1650" s="35"/>
    </row>
    <row r="1651" spans="2:11" ht="48" customHeight="1" hidden="1">
      <c r="B1651" s="232" t="s">
        <v>709</v>
      </c>
      <c r="C1651" s="70" t="s">
        <v>112</v>
      </c>
      <c r="D1651" s="71" t="s">
        <v>31</v>
      </c>
      <c r="E1651" s="106" t="s">
        <v>1227</v>
      </c>
      <c r="F1651" s="81">
        <v>500</v>
      </c>
      <c r="G1651" s="35"/>
      <c r="H1651" s="335"/>
      <c r="I1651" s="335"/>
      <c r="J1651" s="35"/>
      <c r="K1651" s="35"/>
    </row>
    <row r="1652" spans="2:11" ht="37.5" customHeight="1" hidden="1">
      <c r="B1652" s="297" t="s">
        <v>1839</v>
      </c>
      <c r="C1652" s="70" t="s">
        <v>112</v>
      </c>
      <c r="D1652" s="71" t="s">
        <v>31</v>
      </c>
      <c r="E1652" s="106" t="s">
        <v>716</v>
      </c>
      <c r="F1652" s="81"/>
      <c r="G1652" s="35">
        <f aca="true" t="shared" si="95" ref="G1652:K1653">G1653</f>
        <v>0</v>
      </c>
      <c r="H1652" s="335">
        <f t="shared" si="95"/>
        <v>0</v>
      </c>
      <c r="I1652" s="335">
        <f t="shared" si="95"/>
        <v>0</v>
      </c>
      <c r="J1652" s="35">
        <f t="shared" si="95"/>
        <v>0</v>
      </c>
      <c r="K1652" s="35">
        <f t="shared" si="95"/>
        <v>0</v>
      </c>
    </row>
    <row r="1653" spans="2:11" ht="36.75" customHeight="1" hidden="1">
      <c r="B1653" s="297" t="s">
        <v>2022</v>
      </c>
      <c r="C1653" s="70" t="s">
        <v>112</v>
      </c>
      <c r="D1653" s="71" t="s">
        <v>31</v>
      </c>
      <c r="E1653" s="106" t="s">
        <v>1410</v>
      </c>
      <c r="F1653" s="81"/>
      <c r="G1653" s="35">
        <f t="shared" si="95"/>
        <v>0</v>
      </c>
      <c r="H1653" s="335">
        <f t="shared" si="95"/>
        <v>0</v>
      </c>
      <c r="I1653" s="335">
        <f t="shared" si="95"/>
        <v>0</v>
      </c>
      <c r="J1653" s="35">
        <f t="shared" si="95"/>
        <v>0</v>
      </c>
      <c r="K1653" s="35">
        <f t="shared" si="95"/>
        <v>0</v>
      </c>
    </row>
    <row r="1654" spans="2:11" ht="48" customHeight="1" hidden="1">
      <c r="B1654" s="297" t="s">
        <v>500</v>
      </c>
      <c r="C1654" s="70" t="s">
        <v>112</v>
      </c>
      <c r="D1654" s="71" t="s">
        <v>31</v>
      </c>
      <c r="E1654" s="106" t="s">
        <v>1411</v>
      </c>
      <c r="F1654" s="81">
        <v>600</v>
      </c>
      <c r="G1654" s="35"/>
      <c r="H1654" s="335"/>
      <c r="I1654" s="335"/>
      <c r="J1654" s="35"/>
      <c r="K1654" s="35"/>
    </row>
    <row r="1655" spans="2:11" ht="24.75" customHeight="1">
      <c r="B1655" s="147" t="s">
        <v>142</v>
      </c>
      <c r="C1655" s="70" t="s">
        <v>112</v>
      </c>
      <c r="D1655" s="71" t="s">
        <v>31</v>
      </c>
      <c r="E1655" s="106" t="s">
        <v>1091</v>
      </c>
      <c r="F1655" s="81"/>
      <c r="G1655" s="35">
        <f>G1656</f>
        <v>8848</v>
      </c>
      <c r="H1655" s="335">
        <f>H1656</f>
        <v>8848</v>
      </c>
      <c r="I1655" s="335">
        <f>I1656</f>
        <v>9089</v>
      </c>
      <c r="J1655" s="35">
        <f>J1656</f>
        <v>0</v>
      </c>
      <c r="K1655" s="35">
        <f>K1656</f>
        <v>8848</v>
      </c>
    </row>
    <row r="1656" spans="2:11" ht="33" customHeight="1">
      <c r="B1656" s="147" t="s">
        <v>1643</v>
      </c>
      <c r="C1656" s="70" t="s">
        <v>112</v>
      </c>
      <c r="D1656" s="71" t="s">
        <v>31</v>
      </c>
      <c r="E1656" s="106" t="s">
        <v>1092</v>
      </c>
      <c r="F1656" s="81"/>
      <c r="G1656" s="35">
        <f>G1658+G1659+G1660+G1657</f>
        <v>8848</v>
      </c>
      <c r="H1656" s="335">
        <f>H1658+H1659+H1660+H1657</f>
        <v>8848</v>
      </c>
      <c r="I1656" s="335">
        <f>I1658+I1659+I1660+I1657</f>
        <v>9089</v>
      </c>
      <c r="J1656" s="35">
        <f>J1658+J1659+J1660+J1657</f>
        <v>0</v>
      </c>
      <c r="K1656" s="35">
        <f>K1658+K1659+K1660+K1657</f>
        <v>8848</v>
      </c>
    </row>
    <row r="1657" spans="2:11" ht="54.75" customHeight="1" hidden="1">
      <c r="B1657" s="297" t="s">
        <v>500</v>
      </c>
      <c r="C1657" s="70" t="s">
        <v>112</v>
      </c>
      <c r="D1657" s="71" t="s">
        <v>31</v>
      </c>
      <c r="E1657" s="106" t="s">
        <v>1412</v>
      </c>
      <c r="F1657" s="81">
        <v>600</v>
      </c>
      <c r="G1657" s="35"/>
      <c r="H1657" s="335"/>
      <c r="I1657" s="335"/>
      <c r="J1657" s="35"/>
      <c r="K1657" s="35"/>
    </row>
    <row r="1658" spans="2:11" ht="78.75">
      <c r="B1658" s="147" t="s">
        <v>143</v>
      </c>
      <c r="C1658" s="70" t="s">
        <v>112</v>
      </c>
      <c r="D1658" s="71" t="s">
        <v>31</v>
      </c>
      <c r="E1658" s="106" t="s">
        <v>1093</v>
      </c>
      <c r="F1658" s="81">
        <v>100</v>
      </c>
      <c r="G1658" s="35">
        <v>7998</v>
      </c>
      <c r="H1658" s="335">
        <v>7998</v>
      </c>
      <c r="I1658" s="335">
        <v>8239</v>
      </c>
      <c r="J1658" s="35"/>
      <c r="K1658" s="35">
        <f>G1658+J1658</f>
        <v>7998</v>
      </c>
    </row>
    <row r="1659" spans="2:11" ht="47.25">
      <c r="B1659" s="147" t="s">
        <v>947</v>
      </c>
      <c r="C1659" s="70" t="s">
        <v>112</v>
      </c>
      <c r="D1659" s="71" t="s">
        <v>31</v>
      </c>
      <c r="E1659" s="106" t="s">
        <v>1093</v>
      </c>
      <c r="F1659" s="81">
        <v>200</v>
      </c>
      <c r="G1659" s="35">
        <v>826</v>
      </c>
      <c r="H1659" s="335">
        <v>826</v>
      </c>
      <c r="I1659" s="335">
        <v>826</v>
      </c>
      <c r="J1659" s="35"/>
      <c r="K1659" s="35">
        <f>G1659+J1659</f>
        <v>826</v>
      </c>
    </row>
    <row r="1660" spans="2:11" ht="36" customHeight="1">
      <c r="B1660" s="147" t="s">
        <v>144</v>
      </c>
      <c r="C1660" s="70" t="s">
        <v>112</v>
      </c>
      <c r="D1660" s="71" t="s">
        <v>31</v>
      </c>
      <c r="E1660" s="106" t="s">
        <v>1093</v>
      </c>
      <c r="F1660" s="81">
        <v>800</v>
      </c>
      <c r="G1660" s="35">
        <v>24</v>
      </c>
      <c r="H1660" s="335">
        <v>24</v>
      </c>
      <c r="I1660" s="335">
        <v>24</v>
      </c>
      <c r="J1660" s="35"/>
      <c r="K1660" s="35">
        <f>G1660+J1660</f>
        <v>24</v>
      </c>
    </row>
    <row r="1661" spans="2:11" ht="31.5">
      <c r="B1661" s="121" t="s">
        <v>1677</v>
      </c>
      <c r="C1661" s="70" t="s">
        <v>112</v>
      </c>
      <c r="D1661" s="71" t="s">
        <v>31</v>
      </c>
      <c r="E1661" s="106">
        <v>11</v>
      </c>
      <c r="F1661" s="81"/>
      <c r="G1661" s="95">
        <f aca="true" t="shared" si="96" ref="G1661:K1662">G1662</f>
        <v>1500</v>
      </c>
      <c r="H1661" s="345">
        <f t="shared" si="96"/>
        <v>1500</v>
      </c>
      <c r="I1661" s="345">
        <f t="shared" si="96"/>
        <v>1500</v>
      </c>
      <c r="J1661" s="95">
        <f t="shared" si="96"/>
        <v>0</v>
      </c>
      <c r="K1661" s="95">
        <f t="shared" si="96"/>
        <v>1500</v>
      </c>
    </row>
    <row r="1662" spans="2:11" ht="24" customHeight="1">
      <c r="B1662" s="121" t="s">
        <v>1708</v>
      </c>
      <c r="C1662" s="70" t="s">
        <v>112</v>
      </c>
      <c r="D1662" s="71" t="s">
        <v>31</v>
      </c>
      <c r="E1662" s="110" t="s">
        <v>260</v>
      </c>
      <c r="F1662" s="81"/>
      <c r="G1662" s="95">
        <f t="shared" si="96"/>
        <v>1500</v>
      </c>
      <c r="H1662" s="345">
        <f t="shared" si="96"/>
        <v>1500</v>
      </c>
      <c r="I1662" s="345">
        <f t="shared" si="96"/>
        <v>1500</v>
      </c>
      <c r="J1662" s="95">
        <f t="shared" si="96"/>
        <v>0</v>
      </c>
      <c r="K1662" s="95">
        <f t="shared" si="96"/>
        <v>1500</v>
      </c>
    </row>
    <row r="1663" spans="2:11" ht="47.25">
      <c r="B1663" s="121" t="s">
        <v>1796</v>
      </c>
      <c r="C1663" s="70" t="s">
        <v>112</v>
      </c>
      <c r="D1663" s="71" t="s">
        <v>31</v>
      </c>
      <c r="E1663" s="110" t="s">
        <v>319</v>
      </c>
      <c r="F1663" s="81"/>
      <c r="G1663" s="95">
        <f>G1664+G1665</f>
        <v>1500</v>
      </c>
      <c r="H1663" s="345">
        <f>H1664+H1665</f>
        <v>1500</v>
      </c>
      <c r="I1663" s="345">
        <f>I1664+I1665</f>
        <v>1500</v>
      </c>
      <c r="J1663" s="95">
        <f>J1664+J1665</f>
        <v>0</v>
      </c>
      <c r="K1663" s="95">
        <f>K1664+K1665</f>
        <v>1500</v>
      </c>
    </row>
    <row r="1664" spans="2:11" ht="52.5" customHeight="1" hidden="1">
      <c r="B1664" s="121" t="s">
        <v>1797</v>
      </c>
      <c r="C1664" s="70" t="s">
        <v>112</v>
      </c>
      <c r="D1664" s="71" t="s">
        <v>31</v>
      </c>
      <c r="E1664" s="110" t="s">
        <v>320</v>
      </c>
      <c r="F1664" s="81">
        <v>500</v>
      </c>
      <c r="G1664" s="35"/>
      <c r="H1664" s="335"/>
      <c r="I1664" s="335"/>
      <c r="J1664" s="35"/>
      <c r="K1664" s="35"/>
    </row>
    <row r="1665" spans="2:11" ht="48" thickBot="1">
      <c r="B1665" s="121" t="s">
        <v>1799</v>
      </c>
      <c r="C1665" s="70" t="s">
        <v>112</v>
      </c>
      <c r="D1665" s="71" t="s">
        <v>31</v>
      </c>
      <c r="E1665" s="110" t="s">
        <v>321</v>
      </c>
      <c r="F1665" s="81">
        <v>500</v>
      </c>
      <c r="G1665" s="35">
        <v>1500</v>
      </c>
      <c r="H1665" s="335">
        <v>1500</v>
      </c>
      <c r="I1665" s="335">
        <v>1500</v>
      </c>
      <c r="J1665" s="35"/>
      <c r="K1665" s="35">
        <f>G1665+J1665</f>
        <v>1500</v>
      </c>
    </row>
    <row r="1666" spans="2:11" ht="16.5" hidden="1" thickBot="1">
      <c r="B1666" s="126"/>
      <c r="C1666" s="70"/>
      <c r="D1666" s="71"/>
      <c r="E1666" s="110"/>
      <c r="F1666" s="117"/>
      <c r="G1666" s="127"/>
      <c r="H1666" s="368"/>
      <c r="I1666" s="368"/>
      <c r="J1666" s="127"/>
      <c r="K1666" s="127"/>
    </row>
    <row r="1667" spans="2:11" ht="16.5" hidden="1" thickBot="1">
      <c r="B1667" s="319" t="s">
        <v>149</v>
      </c>
      <c r="C1667" s="70" t="s">
        <v>112</v>
      </c>
      <c r="D1667" s="71" t="s">
        <v>31</v>
      </c>
      <c r="E1667" s="110">
        <v>99</v>
      </c>
      <c r="F1667" s="81"/>
      <c r="G1667" s="95">
        <f aca="true" t="shared" si="97" ref="G1667:K1668">G1668</f>
        <v>0</v>
      </c>
      <c r="H1667" s="345">
        <f t="shared" si="97"/>
        <v>0</v>
      </c>
      <c r="I1667" s="345">
        <f t="shared" si="97"/>
        <v>0</v>
      </c>
      <c r="J1667" s="95">
        <f t="shared" si="97"/>
        <v>0</v>
      </c>
      <c r="K1667" s="95">
        <f t="shared" si="97"/>
        <v>0</v>
      </c>
    </row>
    <row r="1668" spans="2:11" ht="16.5" hidden="1" thickBot="1">
      <c r="B1668" s="126" t="s">
        <v>150</v>
      </c>
      <c r="C1668" s="70" t="s">
        <v>112</v>
      </c>
      <c r="D1668" s="71" t="s">
        <v>31</v>
      </c>
      <c r="E1668" s="110" t="s">
        <v>382</v>
      </c>
      <c r="F1668" s="81"/>
      <c r="G1668" s="95">
        <f t="shared" si="97"/>
        <v>0</v>
      </c>
      <c r="H1668" s="345">
        <f t="shared" si="97"/>
        <v>0</v>
      </c>
      <c r="I1668" s="345">
        <f t="shared" si="97"/>
        <v>0</v>
      </c>
      <c r="J1668" s="95">
        <f t="shared" si="97"/>
        <v>0</v>
      </c>
      <c r="K1668" s="95">
        <f t="shared" si="97"/>
        <v>0</v>
      </c>
    </row>
    <row r="1669" spans="2:11" ht="63.75" hidden="1" thickBot="1">
      <c r="B1669" s="126" t="s">
        <v>1433</v>
      </c>
      <c r="C1669" s="70" t="s">
        <v>112</v>
      </c>
      <c r="D1669" s="71" t="s">
        <v>31</v>
      </c>
      <c r="E1669" s="120" t="s">
        <v>1115</v>
      </c>
      <c r="F1669" s="117">
        <v>100</v>
      </c>
      <c r="G1669" s="127"/>
      <c r="H1669" s="368"/>
      <c r="I1669" s="368"/>
      <c r="J1669" s="127"/>
      <c r="K1669" s="127"/>
    </row>
    <row r="1670" spans="2:11" ht="16.5" thickBot="1">
      <c r="B1670" s="175" t="s">
        <v>89</v>
      </c>
      <c r="C1670" s="8">
        <v>12</v>
      </c>
      <c r="D1670" s="9"/>
      <c r="E1670" s="9"/>
      <c r="F1670" s="11"/>
      <c r="G1670" s="33">
        <f>G1671+G1676+G1683</f>
        <v>184480</v>
      </c>
      <c r="H1670" s="332">
        <f>H1671+H1676+H1683</f>
        <v>178799</v>
      </c>
      <c r="I1670" s="332">
        <f>I1671+I1676+I1683</f>
        <v>182211</v>
      </c>
      <c r="J1670" s="33">
        <f>J1671+J1676+J1683</f>
        <v>5808</v>
      </c>
      <c r="K1670" s="33">
        <f>K1671+K1676+K1683</f>
        <v>190288</v>
      </c>
    </row>
    <row r="1671" spans="2:11" ht="16.5" thickBot="1">
      <c r="B1671" s="175" t="s">
        <v>86</v>
      </c>
      <c r="C1671" s="8">
        <v>12</v>
      </c>
      <c r="D1671" s="9" t="s">
        <v>61</v>
      </c>
      <c r="E1671" s="14"/>
      <c r="F1671" s="203"/>
      <c r="G1671" s="33">
        <f aca="true" t="shared" si="98" ref="G1671:K1674">G1672</f>
        <v>100839</v>
      </c>
      <c r="H1671" s="332">
        <f t="shared" si="98"/>
        <v>100853</v>
      </c>
      <c r="I1671" s="332">
        <f t="shared" si="98"/>
        <v>102464</v>
      </c>
      <c r="J1671" s="33">
        <f t="shared" si="98"/>
        <v>0</v>
      </c>
      <c r="K1671" s="33">
        <f t="shared" si="98"/>
        <v>100839</v>
      </c>
    </row>
    <row r="1672" spans="2:11" ht="47.25">
      <c r="B1672" s="266" t="s">
        <v>2023</v>
      </c>
      <c r="C1672" s="78" t="s">
        <v>32</v>
      </c>
      <c r="D1672" s="52" t="s">
        <v>28</v>
      </c>
      <c r="E1672" s="132" t="s">
        <v>102</v>
      </c>
      <c r="F1672" s="4"/>
      <c r="G1672" s="35">
        <f t="shared" si="98"/>
        <v>100839</v>
      </c>
      <c r="H1672" s="335">
        <f t="shared" si="98"/>
        <v>100853</v>
      </c>
      <c r="I1672" s="335">
        <f t="shared" si="98"/>
        <v>102464</v>
      </c>
      <c r="J1672" s="35">
        <f t="shared" si="98"/>
        <v>0</v>
      </c>
      <c r="K1672" s="35">
        <f t="shared" si="98"/>
        <v>100839</v>
      </c>
    </row>
    <row r="1673" spans="2:11" ht="47.25">
      <c r="B1673" s="373" t="s">
        <v>2024</v>
      </c>
      <c r="C1673" s="78" t="s">
        <v>32</v>
      </c>
      <c r="D1673" s="52" t="s">
        <v>28</v>
      </c>
      <c r="E1673" s="132" t="s">
        <v>505</v>
      </c>
      <c r="F1673" s="22"/>
      <c r="G1673" s="35">
        <f t="shared" si="98"/>
        <v>100839</v>
      </c>
      <c r="H1673" s="335">
        <f t="shared" si="98"/>
        <v>100853</v>
      </c>
      <c r="I1673" s="335">
        <f t="shared" si="98"/>
        <v>102464</v>
      </c>
      <c r="J1673" s="35">
        <f t="shared" si="98"/>
        <v>0</v>
      </c>
      <c r="K1673" s="35">
        <f t="shared" si="98"/>
        <v>100839</v>
      </c>
    </row>
    <row r="1674" spans="2:11" ht="31.5">
      <c r="B1674" s="145" t="s">
        <v>504</v>
      </c>
      <c r="C1674" s="78" t="s">
        <v>32</v>
      </c>
      <c r="D1674" s="52" t="s">
        <v>28</v>
      </c>
      <c r="E1674" s="132" t="s">
        <v>506</v>
      </c>
      <c r="F1674" s="22"/>
      <c r="G1674" s="35">
        <f t="shared" si="98"/>
        <v>100839</v>
      </c>
      <c r="H1674" s="335">
        <f t="shared" si="98"/>
        <v>100853</v>
      </c>
      <c r="I1674" s="335">
        <f t="shared" si="98"/>
        <v>102464</v>
      </c>
      <c r="J1674" s="35">
        <f t="shared" si="98"/>
        <v>0</v>
      </c>
      <c r="K1674" s="35">
        <f t="shared" si="98"/>
        <v>100839</v>
      </c>
    </row>
    <row r="1675" spans="2:11" ht="48" thickBot="1">
      <c r="B1675" s="144" t="s">
        <v>353</v>
      </c>
      <c r="C1675" s="78" t="s">
        <v>32</v>
      </c>
      <c r="D1675" s="52" t="s">
        <v>28</v>
      </c>
      <c r="E1675" s="132" t="s">
        <v>507</v>
      </c>
      <c r="F1675" s="22" t="s">
        <v>18</v>
      </c>
      <c r="G1675" s="35">
        <v>100839</v>
      </c>
      <c r="H1675" s="335">
        <v>100853</v>
      </c>
      <c r="I1675" s="335">
        <v>102464</v>
      </c>
      <c r="J1675" s="35"/>
      <c r="K1675" s="35">
        <f>G1675+J1675</f>
        <v>100839</v>
      </c>
    </row>
    <row r="1676" spans="2:11" ht="16.5" thickBot="1">
      <c r="B1676" s="175" t="s">
        <v>87</v>
      </c>
      <c r="C1676" s="45" t="s">
        <v>32</v>
      </c>
      <c r="D1676" s="23" t="s">
        <v>3</v>
      </c>
      <c r="E1676" s="23"/>
      <c r="F1676" s="32"/>
      <c r="G1676" s="33">
        <f>G1677</f>
        <v>67129</v>
      </c>
      <c r="H1676" s="332">
        <f>H1677</f>
        <v>61434</v>
      </c>
      <c r="I1676" s="332">
        <f>I1677</f>
        <v>63235</v>
      </c>
      <c r="J1676" s="33">
        <f>J1677</f>
        <v>0</v>
      </c>
      <c r="K1676" s="33">
        <f>K1677</f>
        <v>67129</v>
      </c>
    </row>
    <row r="1677" spans="2:11" ht="47.25">
      <c r="B1677" s="266" t="s">
        <v>2023</v>
      </c>
      <c r="C1677" s="78" t="s">
        <v>32</v>
      </c>
      <c r="D1677" s="52" t="s">
        <v>3</v>
      </c>
      <c r="E1677" s="132" t="s">
        <v>102</v>
      </c>
      <c r="F1677" s="109"/>
      <c r="G1677" s="35">
        <f aca="true" t="shared" si="99" ref="G1677:K1679">G1678</f>
        <v>67129</v>
      </c>
      <c r="H1677" s="335">
        <f t="shared" si="99"/>
        <v>61434</v>
      </c>
      <c r="I1677" s="335">
        <f t="shared" si="99"/>
        <v>63235</v>
      </c>
      <c r="J1677" s="35">
        <f t="shared" si="99"/>
        <v>0</v>
      </c>
      <c r="K1677" s="35">
        <f t="shared" si="99"/>
        <v>67129</v>
      </c>
    </row>
    <row r="1678" spans="2:11" ht="47.25">
      <c r="B1678" s="373" t="s">
        <v>2024</v>
      </c>
      <c r="C1678" s="44" t="s">
        <v>32</v>
      </c>
      <c r="D1678" s="4" t="s">
        <v>3</v>
      </c>
      <c r="E1678" s="132" t="s">
        <v>505</v>
      </c>
      <c r="F1678" s="109"/>
      <c r="G1678" s="35">
        <f>G1679+G1681</f>
        <v>67129</v>
      </c>
      <c r="H1678" s="335">
        <f>H1679+H1681</f>
        <v>61434</v>
      </c>
      <c r="I1678" s="335">
        <f>I1679+I1681</f>
        <v>63235</v>
      </c>
      <c r="J1678" s="35">
        <f>J1679+J1681</f>
        <v>0</v>
      </c>
      <c r="K1678" s="35">
        <f>K1679+K1681</f>
        <v>67129</v>
      </c>
    </row>
    <row r="1679" spans="2:11" ht="15.75">
      <c r="B1679" s="145" t="s">
        <v>510</v>
      </c>
      <c r="C1679" s="44" t="s">
        <v>32</v>
      </c>
      <c r="D1679" s="4" t="s">
        <v>3</v>
      </c>
      <c r="E1679" s="132" t="s">
        <v>508</v>
      </c>
      <c r="F1679" s="4"/>
      <c r="G1679" s="35">
        <f t="shared" si="99"/>
        <v>67129</v>
      </c>
      <c r="H1679" s="335">
        <f t="shared" si="99"/>
        <v>61434</v>
      </c>
      <c r="I1679" s="335">
        <f t="shared" si="99"/>
        <v>63235</v>
      </c>
      <c r="J1679" s="35">
        <f t="shared" si="99"/>
        <v>0</v>
      </c>
      <c r="K1679" s="35">
        <f t="shared" si="99"/>
        <v>67129</v>
      </c>
    </row>
    <row r="1680" spans="2:11" ht="48" thickBot="1">
      <c r="B1680" s="145" t="s">
        <v>336</v>
      </c>
      <c r="C1680" s="44" t="s">
        <v>32</v>
      </c>
      <c r="D1680" s="4" t="s">
        <v>3</v>
      </c>
      <c r="E1680" s="299" t="s">
        <v>509</v>
      </c>
      <c r="F1680" s="4" t="s">
        <v>18</v>
      </c>
      <c r="G1680" s="35">
        <v>67129</v>
      </c>
      <c r="H1680" s="335">
        <v>61434</v>
      </c>
      <c r="I1680" s="335">
        <v>63235</v>
      </c>
      <c r="J1680" s="35"/>
      <c r="K1680" s="35">
        <f>G1680+J1680</f>
        <v>67129</v>
      </c>
    </row>
    <row r="1681" spans="2:11" ht="36" customHeight="1" hidden="1">
      <c r="B1681" s="145" t="s">
        <v>2025</v>
      </c>
      <c r="C1681" s="44" t="s">
        <v>32</v>
      </c>
      <c r="D1681" s="4" t="s">
        <v>3</v>
      </c>
      <c r="E1681" s="132" t="s">
        <v>1341</v>
      </c>
      <c r="F1681" s="4"/>
      <c r="G1681" s="35">
        <f>G1682</f>
        <v>0</v>
      </c>
      <c r="H1681" s="335">
        <f>H1682</f>
        <v>0</v>
      </c>
      <c r="I1681" s="335">
        <f>I1682</f>
        <v>0</v>
      </c>
      <c r="J1681" s="35">
        <f>J1682</f>
        <v>0</v>
      </c>
      <c r="K1681" s="35">
        <f>K1682</f>
        <v>0</v>
      </c>
    </row>
    <row r="1682" spans="2:11" ht="35.25" customHeight="1" hidden="1" thickBot="1">
      <c r="B1682" s="145" t="s">
        <v>1343</v>
      </c>
      <c r="C1682" s="44" t="s">
        <v>32</v>
      </c>
      <c r="D1682" s="4" t="s">
        <v>3</v>
      </c>
      <c r="E1682" s="132" t="s">
        <v>1342</v>
      </c>
      <c r="F1682" s="4" t="s">
        <v>10</v>
      </c>
      <c r="G1682" s="35"/>
      <c r="H1682" s="335"/>
      <c r="I1682" s="335"/>
      <c r="J1682" s="35"/>
      <c r="K1682" s="35"/>
    </row>
    <row r="1683" spans="2:11" ht="16.5" thickBot="1">
      <c r="B1683" s="276" t="s">
        <v>72</v>
      </c>
      <c r="C1683" s="82" t="s">
        <v>32</v>
      </c>
      <c r="D1683" s="83" t="s">
        <v>29</v>
      </c>
      <c r="E1683" s="83"/>
      <c r="F1683" s="83"/>
      <c r="G1683" s="88">
        <f aca="true" t="shared" si="100" ref="G1683:K1686">G1684</f>
        <v>16512</v>
      </c>
      <c r="H1683" s="336">
        <f t="shared" si="100"/>
        <v>16512</v>
      </c>
      <c r="I1683" s="336">
        <f t="shared" si="100"/>
        <v>16512</v>
      </c>
      <c r="J1683" s="88">
        <f t="shared" si="100"/>
        <v>5808</v>
      </c>
      <c r="K1683" s="88">
        <f t="shared" si="100"/>
        <v>22320</v>
      </c>
    </row>
    <row r="1684" spans="2:11" ht="54.75" customHeight="1">
      <c r="B1684" s="266" t="s">
        <v>2023</v>
      </c>
      <c r="C1684" s="78" t="s">
        <v>32</v>
      </c>
      <c r="D1684" s="52" t="s">
        <v>29</v>
      </c>
      <c r="E1684" s="143" t="s">
        <v>102</v>
      </c>
      <c r="F1684" s="52"/>
      <c r="G1684" s="87">
        <f t="shared" si="100"/>
        <v>16512</v>
      </c>
      <c r="H1684" s="334">
        <f t="shared" si="100"/>
        <v>16512</v>
      </c>
      <c r="I1684" s="334">
        <f t="shared" si="100"/>
        <v>16512</v>
      </c>
      <c r="J1684" s="87">
        <f t="shared" si="100"/>
        <v>5808</v>
      </c>
      <c r="K1684" s="87">
        <f t="shared" si="100"/>
        <v>22320</v>
      </c>
    </row>
    <row r="1685" spans="2:11" ht="15.75">
      <c r="B1685" s="147" t="s">
        <v>2026</v>
      </c>
      <c r="C1685" s="78" t="s">
        <v>32</v>
      </c>
      <c r="D1685" s="52" t="s">
        <v>29</v>
      </c>
      <c r="E1685" s="143" t="s">
        <v>1094</v>
      </c>
      <c r="F1685" s="52"/>
      <c r="G1685" s="35">
        <f t="shared" si="100"/>
        <v>16512</v>
      </c>
      <c r="H1685" s="335">
        <f t="shared" si="100"/>
        <v>16512</v>
      </c>
      <c r="I1685" s="335">
        <f t="shared" si="100"/>
        <v>16512</v>
      </c>
      <c r="J1685" s="35">
        <f t="shared" si="100"/>
        <v>5808</v>
      </c>
      <c r="K1685" s="35">
        <f t="shared" si="100"/>
        <v>22320</v>
      </c>
    </row>
    <row r="1686" spans="2:11" ht="15.75">
      <c r="B1686" s="142" t="s">
        <v>1656</v>
      </c>
      <c r="C1686" s="78" t="s">
        <v>32</v>
      </c>
      <c r="D1686" s="52" t="s">
        <v>29</v>
      </c>
      <c r="E1686" s="143" t="s">
        <v>1095</v>
      </c>
      <c r="F1686" s="52"/>
      <c r="G1686" s="35">
        <f t="shared" si="100"/>
        <v>16512</v>
      </c>
      <c r="H1686" s="335">
        <f t="shared" si="100"/>
        <v>16512</v>
      </c>
      <c r="I1686" s="335">
        <f t="shared" si="100"/>
        <v>16512</v>
      </c>
      <c r="J1686" s="35">
        <f t="shared" si="100"/>
        <v>5808</v>
      </c>
      <c r="K1686" s="35">
        <f t="shared" si="100"/>
        <v>22320</v>
      </c>
    </row>
    <row r="1687" spans="2:11" ht="32.25" thickBot="1">
      <c r="B1687" s="142" t="s">
        <v>597</v>
      </c>
      <c r="C1687" s="78" t="s">
        <v>32</v>
      </c>
      <c r="D1687" s="52" t="s">
        <v>29</v>
      </c>
      <c r="E1687" s="143" t="s">
        <v>1096</v>
      </c>
      <c r="F1687" s="52" t="s">
        <v>10</v>
      </c>
      <c r="G1687" s="35">
        <v>16512</v>
      </c>
      <c r="H1687" s="335">
        <v>16512</v>
      </c>
      <c r="I1687" s="335">
        <v>16512</v>
      </c>
      <c r="J1687" s="35">
        <v>5808</v>
      </c>
      <c r="K1687" s="35">
        <f>G1687+J1687</f>
        <v>22320</v>
      </c>
    </row>
    <row r="1688" spans="2:11" ht="17.25" customHeight="1" thickBot="1">
      <c r="B1688" s="175" t="s">
        <v>36</v>
      </c>
      <c r="C1688" s="8">
        <v>13</v>
      </c>
      <c r="D1688" s="12"/>
      <c r="E1688" s="9"/>
      <c r="F1688" s="11"/>
      <c r="G1688" s="33">
        <f aca="true" t="shared" si="101" ref="G1688:K1691">G1689</f>
        <v>2432996</v>
      </c>
      <c r="H1688" s="332">
        <f t="shared" si="101"/>
        <v>2807008</v>
      </c>
      <c r="I1688" s="332">
        <f t="shared" si="101"/>
        <v>3198137</v>
      </c>
      <c r="J1688" s="33">
        <f t="shared" si="101"/>
        <v>0</v>
      </c>
      <c r="K1688" s="33">
        <f t="shared" si="101"/>
        <v>2432996</v>
      </c>
    </row>
    <row r="1689" spans="2:11" ht="16.5" thickBot="1">
      <c r="B1689" s="175" t="s">
        <v>37</v>
      </c>
      <c r="C1689" s="8">
        <v>13</v>
      </c>
      <c r="D1689" s="12">
        <v>1</v>
      </c>
      <c r="E1689" s="9"/>
      <c r="F1689" s="11"/>
      <c r="G1689" s="33">
        <f t="shared" si="101"/>
        <v>2432996</v>
      </c>
      <c r="H1689" s="332">
        <f t="shared" si="101"/>
        <v>2807008</v>
      </c>
      <c r="I1689" s="332">
        <f t="shared" si="101"/>
        <v>3198137</v>
      </c>
      <c r="J1689" s="33">
        <f t="shared" si="101"/>
        <v>0</v>
      </c>
      <c r="K1689" s="33">
        <f t="shared" si="101"/>
        <v>2432996</v>
      </c>
    </row>
    <row r="1690" spans="2:11" ht="15.75">
      <c r="B1690" s="121" t="s">
        <v>149</v>
      </c>
      <c r="C1690" s="40">
        <v>13</v>
      </c>
      <c r="D1690" s="2" t="s">
        <v>61</v>
      </c>
      <c r="E1690" s="114">
        <v>99</v>
      </c>
      <c r="F1690" s="6"/>
      <c r="G1690" s="35">
        <f t="shared" si="101"/>
        <v>2432996</v>
      </c>
      <c r="H1690" s="335">
        <f t="shared" si="101"/>
        <v>2807008</v>
      </c>
      <c r="I1690" s="335">
        <f t="shared" si="101"/>
        <v>3198137</v>
      </c>
      <c r="J1690" s="35">
        <f t="shared" si="101"/>
        <v>0</v>
      </c>
      <c r="K1690" s="35">
        <f t="shared" si="101"/>
        <v>2432996</v>
      </c>
    </row>
    <row r="1691" spans="2:11" ht="15.75">
      <c r="B1691" s="121" t="s">
        <v>150</v>
      </c>
      <c r="C1691" s="40">
        <v>13</v>
      </c>
      <c r="D1691" s="2" t="s">
        <v>61</v>
      </c>
      <c r="E1691" s="114" t="s">
        <v>382</v>
      </c>
      <c r="F1691" s="3"/>
      <c r="G1691" s="35">
        <f t="shared" si="101"/>
        <v>2432996</v>
      </c>
      <c r="H1691" s="335">
        <f t="shared" si="101"/>
        <v>2807008</v>
      </c>
      <c r="I1691" s="335">
        <f t="shared" si="101"/>
        <v>3198137</v>
      </c>
      <c r="J1691" s="35">
        <f t="shared" si="101"/>
        <v>0</v>
      </c>
      <c r="K1691" s="35">
        <f t="shared" si="101"/>
        <v>2432996</v>
      </c>
    </row>
    <row r="1692" spans="2:11" ht="63.75" thickBot="1">
      <c r="B1692" s="146" t="s">
        <v>511</v>
      </c>
      <c r="C1692" s="40">
        <v>13</v>
      </c>
      <c r="D1692" s="2" t="s">
        <v>61</v>
      </c>
      <c r="E1692" s="114" t="s">
        <v>512</v>
      </c>
      <c r="F1692" s="3">
        <v>700</v>
      </c>
      <c r="G1692" s="35">
        <v>2432996</v>
      </c>
      <c r="H1692" s="335">
        <v>2807008</v>
      </c>
      <c r="I1692" s="335">
        <v>3198137</v>
      </c>
      <c r="J1692" s="35"/>
      <c r="K1692" s="35">
        <f>G1692+J1692</f>
        <v>2432996</v>
      </c>
    </row>
    <row r="1693" spans="2:11" ht="39" customHeight="1" thickBot="1">
      <c r="B1693" s="242" t="s">
        <v>1</v>
      </c>
      <c r="C1693" s="41">
        <v>14</v>
      </c>
      <c r="D1693" s="16"/>
      <c r="E1693" s="15"/>
      <c r="F1693" s="17"/>
      <c r="G1693" s="36">
        <f>G1694+G1701+G1698</f>
        <v>3595479</v>
      </c>
      <c r="H1693" s="346">
        <f>H1694+H1701+H1698</f>
        <v>3304984</v>
      </c>
      <c r="I1693" s="346">
        <f>I1694+I1701+I1698</f>
        <v>3043539</v>
      </c>
      <c r="J1693" s="36">
        <f>J1694+J1701+J1698</f>
        <v>4249</v>
      </c>
      <c r="K1693" s="36">
        <f>K1694+K1701+K1698</f>
        <v>3599728</v>
      </c>
    </row>
    <row r="1694" spans="2:11" ht="39" customHeight="1" thickBot="1">
      <c r="B1694" s="172" t="s">
        <v>35</v>
      </c>
      <c r="C1694" s="8">
        <v>14</v>
      </c>
      <c r="D1694" s="12" t="s">
        <v>61</v>
      </c>
      <c r="E1694" s="9"/>
      <c r="F1694" s="11"/>
      <c r="G1694" s="33">
        <f>G1695</f>
        <v>2904946</v>
      </c>
      <c r="H1694" s="332">
        <f>H1695</f>
        <v>2614451</v>
      </c>
      <c r="I1694" s="332">
        <f>I1695</f>
        <v>2353006</v>
      </c>
      <c r="J1694" s="33">
        <f>J1695</f>
        <v>4249</v>
      </c>
      <c r="K1694" s="33">
        <f>K1695</f>
        <v>2909195</v>
      </c>
    </row>
    <row r="1695" spans="2:11" ht="20.25" customHeight="1">
      <c r="B1695" s="237" t="s">
        <v>149</v>
      </c>
      <c r="C1695" s="40">
        <v>14</v>
      </c>
      <c r="D1695" s="2" t="s">
        <v>61</v>
      </c>
      <c r="E1695" s="114">
        <v>99</v>
      </c>
      <c r="F1695" s="3"/>
      <c r="G1695" s="35">
        <f>G1697</f>
        <v>2904946</v>
      </c>
      <c r="H1695" s="335">
        <f>H1697</f>
        <v>2614451</v>
      </c>
      <c r="I1695" s="335">
        <f>I1697</f>
        <v>2353006</v>
      </c>
      <c r="J1695" s="35">
        <f>J1697</f>
        <v>4249</v>
      </c>
      <c r="K1695" s="35">
        <f>K1697</f>
        <v>2909195</v>
      </c>
    </row>
    <row r="1696" spans="2:11" ht="23.25" customHeight="1">
      <c r="B1696" s="232" t="s">
        <v>150</v>
      </c>
      <c r="C1696" s="40">
        <v>14</v>
      </c>
      <c r="D1696" s="2" t="s">
        <v>61</v>
      </c>
      <c r="E1696" s="114" t="s">
        <v>148</v>
      </c>
      <c r="F1696" s="3"/>
      <c r="G1696" s="35">
        <f>G1697</f>
        <v>2904946</v>
      </c>
      <c r="H1696" s="335">
        <f>H1697</f>
        <v>2614451</v>
      </c>
      <c r="I1696" s="335">
        <f>I1697</f>
        <v>2353006</v>
      </c>
      <c r="J1696" s="35">
        <f>J1697</f>
        <v>4249</v>
      </c>
      <c r="K1696" s="35">
        <f>K1697</f>
        <v>2909195</v>
      </c>
    </row>
    <row r="1697" spans="2:11" ht="34.5" customHeight="1" thickBot="1">
      <c r="B1697" s="232" t="s">
        <v>1105</v>
      </c>
      <c r="C1697" s="40">
        <v>14</v>
      </c>
      <c r="D1697" s="2" t="s">
        <v>61</v>
      </c>
      <c r="E1697" s="2" t="s">
        <v>1106</v>
      </c>
      <c r="F1697" s="3">
        <v>500</v>
      </c>
      <c r="G1697" s="35">
        <v>2904946</v>
      </c>
      <c r="H1697" s="335">
        <v>2614451</v>
      </c>
      <c r="I1697" s="335">
        <v>2353006</v>
      </c>
      <c r="J1697" s="35">
        <v>4249</v>
      </c>
      <c r="K1697" s="35">
        <f>G1697+J1697</f>
        <v>2909195</v>
      </c>
    </row>
    <row r="1698" spans="2:11" ht="16.5" hidden="1" thickBot="1">
      <c r="B1698" s="175" t="s">
        <v>104</v>
      </c>
      <c r="C1698" s="8">
        <v>14</v>
      </c>
      <c r="D1698" s="12">
        <v>2</v>
      </c>
      <c r="E1698" s="9"/>
      <c r="F1698" s="11"/>
      <c r="G1698" s="33">
        <f aca="true" t="shared" si="102" ref="G1698:K1699">G1699</f>
        <v>0</v>
      </c>
      <c r="H1698" s="332">
        <f t="shared" si="102"/>
        <v>0</v>
      </c>
      <c r="I1698" s="332">
        <f t="shared" si="102"/>
        <v>0</v>
      </c>
      <c r="J1698" s="33">
        <f t="shared" si="102"/>
        <v>0</v>
      </c>
      <c r="K1698" s="33">
        <f t="shared" si="102"/>
        <v>0</v>
      </c>
    </row>
    <row r="1699" spans="2:11" ht="63.75" hidden="1" thickBot="1">
      <c r="B1699" s="255" t="s">
        <v>2027</v>
      </c>
      <c r="C1699" s="40">
        <v>14</v>
      </c>
      <c r="D1699" s="100">
        <v>2</v>
      </c>
      <c r="E1699" s="2" t="s">
        <v>115</v>
      </c>
      <c r="F1699" s="3"/>
      <c r="G1699" s="35">
        <f t="shared" si="102"/>
        <v>0</v>
      </c>
      <c r="H1699" s="335">
        <f t="shared" si="102"/>
        <v>0</v>
      </c>
      <c r="I1699" s="335">
        <f t="shared" si="102"/>
        <v>0</v>
      </c>
      <c r="J1699" s="35">
        <f t="shared" si="102"/>
        <v>0</v>
      </c>
      <c r="K1699" s="35">
        <f t="shared" si="102"/>
        <v>0</v>
      </c>
    </row>
    <row r="1700" spans="2:11" ht="24.75" customHeight="1" hidden="1" thickBot="1">
      <c r="B1700" s="232" t="s">
        <v>34</v>
      </c>
      <c r="C1700" s="40">
        <v>14</v>
      </c>
      <c r="D1700" s="100">
        <v>2</v>
      </c>
      <c r="E1700" s="2" t="s">
        <v>115</v>
      </c>
      <c r="F1700" s="3">
        <v>500</v>
      </c>
      <c r="G1700" s="35"/>
      <c r="H1700" s="335"/>
      <c r="I1700" s="335"/>
      <c r="J1700" s="35"/>
      <c r="K1700" s="35"/>
    </row>
    <row r="1701" spans="2:11" ht="20.25" customHeight="1" thickBot="1">
      <c r="B1701" s="175" t="s">
        <v>2</v>
      </c>
      <c r="C1701" s="8">
        <v>14</v>
      </c>
      <c r="D1701" s="9" t="s">
        <v>55</v>
      </c>
      <c r="E1701" s="9"/>
      <c r="F1701" s="11"/>
      <c r="G1701" s="33">
        <f>G1705+G1702</f>
        <v>690533</v>
      </c>
      <c r="H1701" s="332">
        <f>H1705+H1702</f>
        <v>690533</v>
      </c>
      <c r="I1701" s="332">
        <f>I1705+I1702</f>
        <v>690533</v>
      </c>
      <c r="J1701" s="33">
        <f>J1705+J1702</f>
        <v>0</v>
      </c>
      <c r="K1701" s="33">
        <f>K1705+K1702</f>
        <v>690533</v>
      </c>
    </row>
    <row r="1702" spans="2:11" ht="21" customHeight="1">
      <c r="B1702" s="237" t="s">
        <v>149</v>
      </c>
      <c r="C1702" s="42">
        <v>14</v>
      </c>
      <c r="D1702" s="5" t="s">
        <v>55</v>
      </c>
      <c r="E1702" s="139">
        <v>99</v>
      </c>
      <c r="F1702" s="197"/>
      <c r="G1702" s="99">
        <f>G1704</f>
        <v>690533</v>
      </c>
      <c r="H1702" s="343">
        <f>H1704</f>
        <v>690533</v>
      </c>
      <c r="I1702" s="343">
        <f>I1704</f>
        <v>690533</v>
      </c>
      <c r="J1702" s="99">
        <f>J1704</f>
        <v>0</v>
      </c>
      <c r="K1702" s="99">
        <f>K1704</f>
        <v>690533</v>
      </c>
    </row>
    <row r="1703" spans="2:11" ht="18" customHeight="1">
      <c r="B1703" s="232" t="s">
        <v>150</v>
      </c>
      <c r="C1703" s="40">
        <v>14</v>
      </c>
      <c r="D1703" s="2" t="s">
        <v>55</v>
      </c>
      <c r="E1703" s="114" t="s">
        <v>382</v>
      </c>
      <c r="F1703" s="3"/>
      <c r="G1703" s="35">
        <f>G1704</f>
        <v>690533</v>
      </c>
      <c r="H1703" s="335">
        <f>H1704</f>
        <v>690533</v>
      </c>
      <c r="I1703" s="335">
        <f>I1704</f>
        <v>690533</v>
      </c>
      <c r="J1703" s="35">
        <f>J1704</f>
        <v>0</v>
      </c>
      <c r="K1703" s="35">
        <f>K1704</f>
        <v>690533</v>
      </c>
    </row>
    <row r="1704" spans="2:11" ht="63.75" thickBot="1">
      <c r="B1704" s="232" t="s">
        <v>1103</v>
      </c>
      <c r="C1704" s="40">
        <v>14</v>
      </c>
      <c r="D1704" s="2" t="s">
        <v>55</v>
      </c>
      <c r="E1704" s="114" t="s">
        <v>1104</v>
      </c>
      <c r="F1704" s="3">
        <v>500</v>
      </c>
      <c r="G1704" s="35">
        <v>690533</v>
      </c>
      <c r="H1704" s="335">
        <v>690533</v>
      </c>
      <c r="I1704" s="335">
        <v>690533</v>
      </c>
      <c r="J1704" s="35"/>
      <c r="K1704" s="35">
        <f>G1704+J1704</f>
        <v>690533</v>
      </c>
    </row>
    <row r="1705" spans="2:11" ht="73.5" customHeight="1" hidden="1">
      <c r="B1705" s="121" t="s">
        <v>107</v>
      </c>
      <c r="C1705" s="70" t="s">
        <v>105</v>
      </c>
      <c r="D1705" s="71" t="s">
        <v>109</v>
      </c>
      <c r="E1705" s="22" t="s">
        <v>106</v>
      </c>
      <c r="F1705" s="81"/>
      <c r="G1705" s="95">
        <f>G1706</f>
        <v>0</v>
      </c>
      <c r="H1705" s="345">
        <f>H1706</f>
        <v>0</v>
      </c>
      <c r="I1705" s="345">
        <f>I1706</f>
        <v>0</v>
      </c>
      <c r="J1705" s="95">
        <f>J1706</f>
        <v>0</v>
      </c>
      <c r="K1705" s="95">
        <f>K1706</f>
        <v>0</v>
      </c>
    </row>
    <row r="1706" spans="2:11" ht="16.5" hidden="1" thickBot="1">
      <c r="B1706" s="244" t="s">
        <v>34</v>
      </c>
      <c r="C1706" s="74" t="s">
        <v>105</v>
      </c>
      <c r="D1706" s="75" t="s">
        <v>109</v>
      </c>
      <c r="E1706" s="116" t="s">
        <v>106</v>
      </c>
      <c r="F1706" s="117">
        <v>500</v>
      </c>
      <c r="G1706" s="38"/>
      <c r="H1706" s="369"/>
      <c r="I1706" s="369"/>
      <c r="J1706" s="38"/>
      <c r="K1706" s="38"/>
    </row>
    <row r="1707" spans="2:11" ht="18.75" thickBot="1">
      <c r="B1707" s="122" t="s">
        <v>79</v>
      </c>
      <c r="C1707" s="284"/>
      <c r="D1707" s="285"/>
      <c r="E1707" s="227"/>
      <c r="F1707" s="227"/>
      <c r="G1707" s="33" t="e">
        <f>G1693+G1688+G1670+G1597+G1402+G1180+G1043+G735+G709+G653+G234+G181+G13+G172</f>
        <v>#REF!</v>
      </c>
      <c r="H1707" s="332" t="e">
        <f>H1693+H1688+H1670+H1597+H1402+H1180+H1043+H735+H709+H653+H234+H181+H13+H172</f>
        <v>#REF!</v>
      </c>
      <c r="I1707" s="332" t="e">
        <f>I1693+I1688+I1670+I1597+I1402+I1180+I1043+I735+I709+I653+I234+I181+I13+I172</f>
        <v>#REF!</v>
      </c>
      <c r="J1707" s="33" t="e">
        <f>J1693+J1688+J1670+J1597+J1402+J1180+J1043+J735+J709+J653+J234+J181+J13+J172</f>
        <v>#REF!</v>
      </c>
      <c r="K1707" s="33">
        <f>K1693+K1688+K1670+K1597+K1402+K1180+K1043+K735+K709+K653+K234+K181+K13+K172</f>
        <v>60387065</v>
      </c>
    </row>
    <row r="1708" spans="7:11" ht="24.75" customHeight="1">
      <c r="G1708" s="214"/>
      <c r="H1708" s="370"/>
      <c r="I1708" s="370"/>
      <c r="J1708" s="214"/>
      <c r="K1708" s="214"/>
    </row>
    <row r="1709" spans="7:11" ht="24.75" customHeight="1">
      <c r="G1709" s="214"/>
      <c r="H1709" s="370"/>
      <c r="I1709" s="370"/>
      <c r="J1709" s="214"/>
      <c r="K1709" s="214"/>
    </row>
    <row r="1710" spans="7:11" ht="24.75" customHeight="1">
      <c r="G1710" s="214"/>
      <c r="H1710" s="370"/>
      <c r="I1710" s="370"/>
      <c r="J1710" s="214"/>
      <c r="K1710" s="214"/>
    </row>
    <row r="1711" spans="7:11" ht="24.75" customHeight="1">
      <c r="G1711" s="214"/>
      <c r="H1711" s="370"/>
      <c r="I1711" s="370"/>
      <c r="J1711" s="214"/>
      <c r="K1711" s="214"/>
    </row>
    <row r="1712" spans="7:11" ht="24.75" customHeight="1">
      <c r="G1712" s="214"/>
      <c r="H1712" s="370"/>
      <c r="I1712" s="370"/>
      <c r="J1712" s="214"/>
      <c r="K1712" s="214"/>
    </row>
    <row r="1713" spans="7:11" ht="24.75" customHeight="1">
      <c r="G1713" s="214"/>
      <c r="H1713" s="370"/>
      <c r="I1713" s="370"/>
      <c r="J1713" s="214"/>
      <c r="K1713" s="214"/>
    </row>
    <row r="1714" spans="7:11" ht="24.75" customHeight="1">
      <c r="G1714" s="214"/>
      <c r="H1714" s="370"/>
      <c r="I1714" s="370"/>
      <c r="J1714" s="214"/>
      <c r="K1714" s="214"/>
    </row>
    <row r="1715" spans="7:11" ht="24.75" customHeight="1">
      <c r="G1715" s="214"/>
      <c r="H1715" s="370"/>
      <c r="I1715" s="370"/>
      <c r="J1715" s="214"/>
      <c r="K1715" s="214"/>
    </row>
    <row r="1716" spans="7:11" ht="24.75" customHeight="1">
      <c r="G1716" s="214"/>
      <c r="H1716" s="370"/>
      <c r="I1716" s="370"/>
      <c r="J1716" s="214"/>
      <c r="K1716" s="214"/>
    </row>
    <row r="1717" spans="7:11" ht="96" customHeight="1">
      <c r="G1717" s="214"/>
      <c r="H1717" s="370"/>
      <c r="I1717" s="370"/>
      <c r="J1717" s="214"/>
      <c r="K1717" s="214"/>
    </row>
    <row r="1718" spans="7:11" ht="24.75" customHeight="1">
      <c r="G1718" s="214"/>
      <c r="H1718" s="370"/>
      <c r="I1718" s="370"/>
      <c r="J1718" s="214"/>
      <c r="K1718" s="214"/>
    </row>
    <row r="1719" spans="7:11" ht="24.75" customHeight="1">
      <c r="G1719" s="214"/>
      <c r="H1719" s="370"/>
      <c r="I1719" s="370"/>
      <c r="J1719" s="214"/>
      <c r="K1719" s="214"/>
    </row>
    <row r="1720" spans="7:11" ht="24.75" customHeight="1">
      <c r="G1720" s="215"/>
      <c r="H1720" s="371"/>
      <c r="I1720" s="371"/>
      <c r="J1720" s="215"/>
      <c r="K1720" s="215"/>
    </row>
    <row r="1721" spans="7:11" ht="24.75" customHeight="1">
      <c r="G1721" s="214"/>
      <c r="H1721" s="370"/>
      <c r="I1721" s="370"/>
      <c r="J1721" s="214"/>
      <c r="K1721" s="214"/>
    </row>
    <row r="1722" spans="7:11" ht="24.75" customHeight="1">
      <c r="G1722" s="214"/>
      <c r="H1722" s="370"/>
      <c r="I1722" s="370"/>
      <c r="J1722" s="214"/>
      <c r="K1722" s="214"/>
    </row>
    <row r="1723" spans="7:11" ht="24.75" customHeight="1">
      <c r="G1723" s="214"/>
      <c r="H1723" s="370"/>
      <c r="I1723" s="370"/>
      <c r="J1723" s="214"/>
      <c r="K1723" s="214"/>
    </row>
    <row r="1724" spans="7:11" ht="24.75" customHeight="1">
      <c r="G1724" s="215"/>
      <c r="H1724" s="371"/>
      <c r="I1724" s="371"/>
      <c r="J1724" s="215"/>
      <c r="K1724" s="215"/>
    </row>
    <row r="1726" spans="7:11" ht="24.75" customHeight="1">
      <c r="G1726" s="214"/>
      <c r="H1726" s="370"/>
      <c r="I1726" s="370"/>
      <c r="J1726" s="214"/>
      <c r="K1726" s="214"/>
    </row>
    <row r="1729" ht="15"/>
  </sheetData>
  <sheetProtection/>
  <mergeCells count="15">
    <mergeCell ref="D10:D11"/>
    <mergeCell ref="E10:E11"/>
    <mergeCell ref="J10:J11"/>
    <mergeCell ref="K10:K11"/>
    <mergeCell ref="C3:K3"/>
    <mergeCell ref="C2:K2"/>
    <mergeCell ref="C1:K1"/>
    <mergeCell ref="B10:B11"/>
    <mergeCell ref="H10:H11"/>
    <mergeCell ref="I10:I11"/>
    <mergeCell ref="B9:F9"/>
    <mergeCell ref="F10:F11"/>
    <mergeCell ref="B5:K7"/>
    <mergeCell ref="C10:C11"/>
    <mergeCell ref="G10:G11"/>
  </mergeCells>
  <printOptions/>
  <pageMargins left="0.5905511811023623" right="0.3937007874015748" top="0.7874015748031497" bottom="0.2755905511811024" header="0.3937007874015748" footer="0.2362204724409449"/>
  <pageSetup blackAndWhite="1" firstPageNumber="232" useFirstPageNumber="1" fitToHeight="107" fitToWidth="1" horizontalDpi="600" verticalDpi="600" orientation="portrait" paperSize="9" scale="68"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Бюджетный отдел</dc:title>
  <dc:subject/>
  <dc:creator>Полунин Вячеслав Витальевич</dc:creator>
  <cp:keywords/>
  <dc:description/>
  <cp:lastModifiedBy>Рекуненко Дмитрий Юрьевич</cp:lastModifiedBy>
  <cp:lastPrinted>2016-12-22T11:31:07Z</cp:lastPrinted>
  <dcterms:created xsi:type="dcterms:W3CDTF">1997-10-14T11:56:51Z</dcterms:created>
  <dcterms:modified xsi:type="dcterms:W3CDTF">2016-12-22T11:31:26Z</dcterms:modified>
  <cp:category/>
  <cp:version/>
  <cp:contentType/>
  <cp:contentStatus/>
</cp:coreProperties>
</file>